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77d23fa1512d273/Desktop/"/>
    </mc:Choice>
  </mc:AlternateContent>
  <xr:revisionPtr revIDLastSave="3" documentId="8_{15B24868-F0F4-4B84-AB84-D9F153C77045}" xr6:coauthVersionLast="47" xr6:coauthVersionMax="47" xr10:uidLastSave="{3F7A0D68-9260-4E0B-A3DF-34D414B8919F}"/>
  <bookViews>
    <workbookView xWindow="-108" yWindow="-108" windowWidth="23256" windowHeight="12456" tabRatio="706" xr2:uid="{00000000-000D-0000-FFFF-FFFF00000000}"/>
  </bookViews>
  <sheets>
    <sheet name="Start" sheetId="11" r:id="rId1"/>
    <sheet name="Prosedyre" sheetId="13" r:id="rId2"/>
    <sheet name="Leverandører" sheetId="6" r:id="rId3"/>
    <sheet name="Kravspec" sheetId="7" r:id="rId4"/>
    <sheet name="Kvalifisering" sheetId="12" r:id="rId5"/>
    <sheet name="Tildeling" sheetId="1" r:id="rId6"/>
    <sheet name="Evaluering" sheetId="3" r:id="rId7"/>
    <sheet name="Pris" sheetId="2" r:id="rId8"/>
    <sheet name="Oppsummering" sheetId="4" r:id="rId9"/>
  </sheets>
  <definedNames>
    <definedName name="Emne">Tildeling!$O$9:$Q$12</definedName>
    <definedName name="Kategori">Tildeling!$L$9:$N$19</definedName>
    <definedName name="Navn">Leverandører!$D$2</definedName>
    <definedName name="Tekst">Tildeling!$R$9:$T$41</definedName>
    <definedName name="Tildeling">Tildeling!$I$9:$K$41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2" l="1"/>
  <c r="F10" i="1" l="1"/>
  <c r="F4" i="1"/>
  <c r="N4" i="3" l="1"/>
  <c r="O4" i="3"/>
  <c r="P4" i="3"/>
  <c r="M10" i="2" l="1"/>
  <c r="B2" i="1" l="1"/>
  <c r="E34" i="3" l="1"/>
  <c r="E67" i="3" s="1"/>
  <c r="M67" i="3" s="1"/>
  <c r="E33" i="3"/>
  <c r="E66" i="3" s="1"/>
  <c r="M66" i="3" s="1"/>
  <c r="E32" i="3"/>
  <c r="E65" i="3" s="1"/>
  <c r="M65" i="3" s="1"/>
  <c r="E31" i="3"/>
  <c r="E64" i="3" s="1"/>
  <c r="M64" i="3" s="1"/>
  <c r="E30" i="3"/>
  <c r="E63" i="3" s="1"/>
  <c r="M63" i="3" s="1"/>
  <c r="E29" i="3"/>
  <c r="E62" i="3" s="1"/>
  <c r="N62" i="3" s="1"/>
  <c r="E28" i="3"/>
  <c r="E61" i="3" s="1"/>
  <c r="M61" i="3" s="1"/>
  <c r="E26" i="3"/>
  <c r="E59" i="3" s="1"/>
  <c r="E25" i="3"/>
  <c r="E58" i="3" s="1"/>
  <c r="M58" i="3" s="1"/>
  <c r="E24" i="3"/>
  <c r="E57" i="3" s="1"/>
  <c r="E23" i="3"/>
  <c r="E56" i="3" s="1"/>
  <c r="I56" i="3" s="1"/>
  <c r="E22" i="3"/>
  <c r="E55" i="3" s="1"/>
  <c r="J55" i="3" s="1"/>
  <c r="E21" i="3"/>
  <c r="E54" i="3" s="1"/>
  <c r="E20" i="3"/>
  <c r="E53" i="3" s="1"/>
  <c r="H53" i="3" s="1"/>
  <c r="E19" i="3"/>
  <c r="E52" i="3" s="1"/>
  <c r="E18" i="3"/>
  <c r="E17" i="3"/>
  <c r="E16" i="3"/>
  <c r="E49" i="3" s="1"/>
  <c r="F49" i="3" s="1"/>
  <c r="E15" i="3"/>
  <c r="E48" i="3" s="1"/>
  <c r="M48" i="3" s="1"/>
  <c r="E14" i="3"/>
  <c r="E47" i="3" s="1"/>
  <c r="E13" i="3"/>
  <c r="E12" i="3"/>
  <c r="E45" i="3" s="1"/>
  <c r="M45" i="3" s="1"/>
  <c r="E11" i="3"/>
  <c r="E44" i="3" s="1"/>
  <c r="F44" i="3" s="1"/>
  <c r="E10" i="3"/>
  <c r="E43" i="3" s="1"/>
  <c r="M43" i="3" s="1"/>
  <c r="E9" i="3"/>
  <c r="E42" i="3" s="1"/>
  <c r="M42" i="3" s="1"/>
  <c r="E8" i="3"/>
  <c r="E41" i="3" s="1"/>
  <c r="M41" i="3" s="1"/>
  <c r="E7" i="3"/>
  <c r="E40" i="3" s="1"/>
  <c r="F40" i="3" s="1"/>
  <c r="F4" i="4"/>
  <c r="E4" i="4"/>
  <c r="D4" i="4"/>
  <c r="B15" i="7"/>
  <c r="F63" i="3"/>
  <c r="G67" i="3"/>
  <c r="H63" i="3"/>
  <c r="H67" i="3"/>
  <c r="I67" i="3"/>
  <c r="J67" i="3"/>
  <c r="K67" i="3"/>
  <c r="L63" i="3"/>
  <c r="L67" i="3"/>
  <c r="N63" i="3"/>
  <c r="N64" i="3"/>
  <c r="N66" i="3"/>
  <c r="N67" i="3"/>
  <c r="O64" i="3"/>
  <c r="O66" i="3"/>
  <c r="O67" i="3"/>
  <c r="P63" i="3"/>
  <c r="P64" i="3"/>
  <c r="P66" i="3"/>
  <c r="P67" i="3"/>
  <c r="Q64" i="3"/>
  <c r="Q66" i="3"/>
  <c r="Q67" i="3"/>
  <c r="R63" i="3"/>
  <c r="R64" i="3"/>
  <c r="R66" i="3"/>
  <c r="R67" i="3"/>
  <c r="S63" i="3"/>
  <c r="S64" i="3"/>
  <c r="S66" i="3"/>
  <c r="S67" i="3"/>
  <c r="T61" i="3"/>
  <c r="T62" i="3"/>
  <c r="T63" i="3"/>
  <c r="T64" i="3"/>
  <c r="T65" i="3"/>
  <c r="T66" i="3"/>
  <c r="T67" i="3"/>
  <c r="U61" i="3"/>
  <c r="U62" i="3"/>
  <c r="U63" i="3"/>
  <c r="U64" i="3"/>
  <c r="U65" i="3"/>
  <c r="U66" i="3"/>
  <c r="U67" i="3"/>
  <c r="V61" i="3"/>
  <c r="V62" i="3"/>
  <c r="V63" i="3"/>
  <c r="V64" i="3"/>
  <c r="V65" i="3"/>
  <c r="V66" i="3"/>
  <c r="V67" i="3"/>
  <c r="W61" i="3"/>
  <c r="W62" i="3"/>
  <c r="W63" i="3"/>
  <c r="W64" i="3"/>
  <c r="W65" i="3"/>
  <c r="W66" i="3"/>
  <c r="W67" i="3"/>
  <c r="X61" i="3"/>
  <c r="X62" i="3"/>
  <c r="X63" i="3"/>
  <c r="X64" i="3"/>
  <c r="X65" i="3"/>
  <c r="X66" i="3"/>
  <c r="X67" i="3"/>
  <c r="Y61" i="3"/>
  <c r="Y62" i="3"/>
  <c r="Y63" i="3"/>
  <c r="Y64" i="3"/>
  <c r="Y65" i="3"/>
  <c r="Y66" i="3"/>
  <c r="Y67" i="3"/>
  <c r="B14" i="7"/>
  <c r="B13" i="7"/>
  <c r="B12" i="7"/>
  <c r="B11" i="7"/>
  <c r="B10" i="7"/>
  <c r="B9" i="7"/>
  <c r="B8" i="7"/>
  <c r="F48" i="3"/>
  <c r="G48" i="3"/>
  <c r="H48" i="3"/>
  <c r="I48" i="3"/>
  <c r="J48" i="3"/>
  <c r="K48" i="3"/>
  <c r="L48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E50" i="3"/>
  <c r="E51" i="3"/>
  <c r="J51" i="3" s="1"/>
  <c r="E27" i="3"/>
  <c r="E60" i="3" s="1"/>
  <c r="E6" i="3"/>
  <c r="E39" i="3" s="1"/>
  <c r="M39" i="3" s="1"/>
  <c r="H39" i="3"/>
  <c r="N38" i="3"/>
  <c r="N39" i="3"/>
  <c r="N40" i="3"/>
  <c r="N41" i="3"/>
  <c r="N42" i="3"/>
  <c r="N43" i="3"/>
  <c r="N44" i="3"/>
  <c r="N45" i="3"/>
  <c r="N46" i="3"/>
  <c r="O38" i="3"/>
  <c r="O39" i="3"/>
  <c r="O40" i="3"/>
  <c r="O41" i="3"/>
  <c r="O42" i="3"/>
  <c r="O43" i="3"/>
  <c r="O44" i="3"/>
  <c r="O45" i="3"/>
  <c r="O46" i="3"/>
  <c r="P38" i="3"/>
  <c r="P39" i="3"/>
  <c r="P40" i="3"/>
  <c r="P41" i="3"/>
  <c r="P42" i="3"/>
  <c r="P43" i="3"/>
  <c r="P44" i="3"/>
  <c r="P45" i="3"/>
  <c r="P46" i="3"/>
  <c r="Q38" i="3"/>
  <c r="Q39" i="3"/>
  <c r="Q40" i="3"/>
  <c r="Q41" i="3"/>
  <c r="Q42" i="3"/>
  <c r="Q43" i="3"/>
  <c r="Q44" i="3"/>
  <c r="Q45" i="3"/>
  <c r="Q46" i="3"/>
  <c r="R38" i="3"/>
  <c r="R39" i="3"/>
  <c r="R40" i="3"/>
  <c r="R41" i="3"/>
  <c r="R42" i="3"/>
  <c r="R43" i="3"/>
  <c r="R44" i="3"/>
  <c r="R45" i="3"/>
  <c r="R46" i="3"/>
  <c r="S38" i="3"/>
  <c r="S39" i="3"/>
  <c r="S40" i="3"/>
  <c r="S41" i="3"/>
  <c r="S42" i="3"/>
  <c r="S43" i="3"/>
  <c r="S44" i="3"/>
  <c r="S45" i="3"/>
  <c r="S46" i="3"/>
  <c r="T38" i="3"/>
  <c r="T39" i="3"/>
  <c r="T40" i="3"/>
  <c r="T41" i="3"/>
  <c r="T42" i="3"/>
  <c r="T43" i="3"/>
  <c r="T44" i="3"/>
  <c r="T45" i="3"/>
  <c r="T46" i="3"/>
  <c r="U38" i="3"/>
  <c r="U39" i="3"/>
  <c r="U40" i="3"/>
  <c r="U41" i="3"/>
  <c r="U42" i="3"/>
  <c r="U43" i="3"/>
  <c r="U44" i="3"/>
  <c r="U45" i="3"/>
  <c r="U46" i="3"/>
  <c r="V38" i="3"/>
  <c r="V39" i="3"/>
  <c r="V40" i="3"/>
  <c r="V41" i="3"/>
  <c r="V42" i="3"/>
  <c r="V43" i="3"/>
  <c r="V44" i="3"/>
  <c r="V45" i="3"/>
  <c r="V46" i="3"/>
  <c r="W38" i="3"/>
  <c r="W39" i="3"/>
  <c r="W40" i="3"/>
  <c r="W41" i="3"/>
  <c r="W42" i="3"/>
  <c r="W43" i="3"/>
  <c r="W44" i="3"/>
  <c r="W45" i="3"/>
  <c r="W46" i="3"/>
  <c r="X38" i="3"/>
  <c r="X39" i="3"/>
  <c r="X40" i="3"/>
  <c r="X41" i="3"/>
  <c r="X42" i="3"/>
  <c r="X43" i="3"/>
  <c r="X44" i="3"/>
  <c r="X45" i="3"/>
  <c r="X46" i="3"/>
  <c r="Y38" i="3"/>
  <c r="Y39" i="3"/>
  <c r="Y40" i="3"/>
  <c r="Y41" i="3"/>
  <c r="Y42" i="3"/>
  <c r="Y43" i="3"/>
  <c r="Y44" i="3"/>
  <c r="Y45" i="3"/>
  <c r="Y46" i="3"/>
  <c r="E5" i="3"/>
  <c r="E38" i="3" s="1"/>
  <c r="E46" i="3"/>
  <c r="M46" i="3" s="1"/>
  <c r="B16" i="7"/>
  <c r="I16" i="7" s="1"/>
  <c r="B17" i="7"/>
  <c r="B18" i="7"/>
  <c r="G3" i="2"/>
  <c r="B19" i="7"/>
  <c r="B20" i="7"/>
  <c r="B21" i="7"/>
  <c r="B22" i="7"/>
  <c r="B23" i="7"/>
  <c r="B24" i="7"/>
  <c r="B25" i="7"/>
  <c r="B26" i="7"/>
  <c r="B27" i="7"/>
  <c r="G1" i="2"/>
  <c r="G5" i="2"/>
  <c r="F2" i="12"/>
  <c r="D5" i="4"/>
  <c r="F33" i="1"/>
  <c r="C5" i="4"/>
  <c r="B5" i="4"/>
  <c r="H5" i="4"/>
  <c r="B3" i="4"/>
  <c r="B1" i="4"/>
  <c r="C5" i="2"/>
  <c r="B5" i="2"/>
  <c r="B3" i="2"/>
  <c r="E1" i="2"/>
  <c r="C1" i="2"/>
  <c r="E4" i="3"/>
  <c r="B1" i="3"/>
  <c r="B3" i="3"/>
  <c r="E9" i="1"/>
  <c r="B8" i="1"/>
  <c r="D34" i="3"/>
  <c r="D67" i="3" s="1"/>
  <c r="C33" i="3"/>
  <c r="C66" i="3" s="1"/>
  <c r="C31" i="3"/>
  <c r="C64" i="3" s="1"/>
  <c r="D31" i="3"/>
  <c r="D64" i="3" s="1"/>
  <c r="D32" i="3"/>
  <c r="D65" i="3" s="1"/>
  <c r="D30" i="3"/>
  <c r="D63" i="3" s="1"/>
  <c r="D33" i="3"/>
  <c r="D66" i="3" s="1"/>
  <c r="D28" i="3"/>
  <c r="D61" i="3" s="1"/>
  <c r="D29" i="3"/>
  <c r="D62" i="3" s="1"/>
  <c r="D26" i="3"/>
  <c r="D59" i="3" s="1"/>
  <c r="D27" i="3"/>
  <c r="D60" i="3" s="1"/>
  <c r="C28" i="3"/>
  <c r="C58" i="3" s="1"/>
  <c r="D21" i="3"/>
  <c r="D54" i="3" s="1"/>
  <c r="D24" i="3"/>
  <c r="D57" i="3" s="1"/>
  <c r="D23" i="3"/>
  <c r="D56" i="3" s="1"/>
  <c r="D22" i="3"/>
  <c r="D55" i="3" s="1"/>
  <c r="D20" i="3"/>
  <c r="D53" i="3" s="1"/>
  <c r="D19" i="3"/>
  <c r="D52" i="3" s="1"/>
  <c r="D18" i="3"/>
  <c r="D51" i="3" s="1"/>
  <c r="D17" i="3"/>
  <c r="D50" i="3" s="1"/>
  <c r="D16" i="3"/>
  <c r="D49" i="3" s="1"/>
  <c r="D15" i="3"/>
  <c r="D48" i="3" s="1"/>
  <c r="D14" i="3"/>
  <c r="D47" i="3" s="1"/>
  <c r="D13" i="3"/>
  <c r="D46" i="3" s="1"/>
  <c r="D12" i="3"/>
  <c r="D45" i="3" s="1"/>
  <c r="D11" i="3"/>
  <c r="D44" i="3" s="1"/>
  <c r="D10" i="3"/>
  <c r="D43" i="3" s="1"/>
  <c r="D9" i="3"/>
  <c r="D42" i="3" s="1"/>
  <c r="D8" i="3"/>
  <c r="D41" i="3" s="1"/>
  <c r="D7" i="3"/>
  <c r="D40" i="3" s="1"/>
  <c r="D6" i="3"/>
  <c r="D39" i="3" s="1"/>
  <c r="D5" i="3"/>
  <c r="D38" i="3" s="1"/>
  <c r="C21" i="3"/>
  <c r="C53" i="3" s="1"/>
  <c r="C14" i="3"/>
  <c r="C46" i="3" s="1"/>
  <c r="C22" i="3"/>
  <c r="C55" i="3" s="1"/>
  <c r="B28" i="3"/>
  <c r="B61" i="3" s="1"/>
  <c r="C17" i="3"/>
  <c r="B14" i="3"/>
  <c r="B47" i="3" s="1"/>
  <c r="B5" i="3"/>
  <c r="B38" i="3" s="1"/>
  <c r="C11" i="3"/>
  <c r="C44" i="3" s="1"/>
  <c r="C8" i="3"/>
  <c r="C41" i="3" s="1"/>
  <c r="C5" i="3"/>
  <c r="C38" i="3" s="1"/>
  <c r="C32" i="7"/>
  <c r="I32" i="7" s="1"/>
  <c r="D32" i="7"/>
  <c r="E32" i="7"/>
  <c r="F32" i="7"/>
  <c r="G32" i="7"/>
  <c r="H32" i="7"/>
  <c r="H31" i="7"/>
  <c r="C31" i="7"/>
  <c r="I31" i="7" s="1"/>
  <c r="D31" i="7"/>
  <c r="E31" i="7"/>
  <c r="G31" i="7"/>
  <c r="F31" i="7"/>
  <c r="G4" i="4"/>
  <c r="C49" i="7"/>
  <c r="I49" i="7" s="1"/>
  <c r="D49" i="7"/>
  <c r="E49" i="7"/>
  <c r="F49" i="7"/>
  <c r="G49" i="7"/>
  <c r="H49" i="7"/>
  <c r="C43" i="7"/>
  <c r="I43" i="7" s="1"/>
  <c r="D43" i="7"/>
  <c r="E43" i="7"/>
  <c r="F43" i="7"/>
  <c r="G43" i="7"/>
  <c r="H43" i="7"/>
  <c r="C37" i="7"/>
  <c r="I37" i="7" s="1"/>
  <c r="D37" i="7"/>
  <c r="E37" i="7"/>
  <c r="F37" i="7"/>
  <c r="G37" i="7"/>
  <c r="H37" i="7"/>
  <c r="H35" i="7"/>
  <c r="D35" i="7"/>
  <c r="E35" i="7"/>
  <c r="F35" i="7"/>
  <c r="G35" i="7"/>
  <c r="C35" i="7"/>
  <c r="I35" i="7" s="1"/>
  <c r="C34" i="7"/>
  <c r="I34" i="7" s="1"/>
  <c r="D34" i="7"/>
  <c r="E34" i="7"/>
  <c r="F34" i="7"/>
  <c r="G34" i="7"/>
  <c r="H34" i="7"/>
  <c r="C33" i="7"/>
  <c r="I33" i="7" s="1"/>
  <c r="D33" i="7"/>
  <c r="E33" i="7"/>
  <c r="F33" i="7"/>
  <c r="G33" i="7"/>
  <c r="H33" i="7"/>
  <c r="B2" i="2"/>
  <c r="B2" i="3"/>
  <c r="B2" i="4"/>
  <c r="F2" i="7"/>
  <c r="D25" i="3"/>
  <c r="D58" i="3" s="1"/>
  <c r="C50" i="7"/>
  <c r="D50" i="7"/>
  <c r="E50" i="7"/>
  <c r="F50" i="7"/>
  <c r="G50" i="7"/>
  <c r="H50" i="7"/>
  <c r="I50" i="7"/>
  <c r="C36" i="7"/>
  <c r="I36" i="7" s="1"/>
  <c r="D36" i="7"/>
  <c r="E36" i="7"/>
  <c r="F36" i="7"/>
  <c r="G36" i="7"/>
  <c r="H36" i="7"/>
  <c r="C38" i="7"/>
  <c r="I38" i="7" s="1"/>
  <c r="D38" i="7"/>
  <c r="E38" i="7"/>
  <c r="F38" i="7"/>
  <c r="G38" i="7"/>
  <c r="H38" i="7"/>
  <c r="C39" i="7"/>
  <c r="I39" i="7" s="1"/>
  <c r="D39" i="7"/>
  <c r="E39" i="7"/>
  <c r="F39" i="7"/>
  <c r="G39" i="7"/>
  <c r="H39" i="7"/>
  <c r="C40" i="7"/>
  <c r="I40" i="7" s="1"/>
  <c r="D40" i="7"/>
  <c r="E40" i="7"/>
  <c r="F40" i="7"/>
  <c r="G40" i="7"/>
  <c r="H40" i="7"/>
  <c r="C41" i="7"/>
  <c r="I41" i="7" s="1"/>
  <c r="D41" i="7"/>
  <c r="E41" i="7"/>
  <c r="F41" i="7"/>
  <c r="G41" i="7"/>
  <c r="H41" i="7"/>
  <c r="C42" i="7"/>
  <c r="I42" i="7" s="1"/>
  <c r="D42" i="7"/>
  <c r="E42" i="7"/>
  <c r="F42" i="7"/>
  <c r="G42" i="7"/>
  <c r="H42" i="7"/>
  <c r="C44" i="7"/>
  <c r="I44" i="7" s="1"/>
  <c r="D44" i="7"/>
  <c r="E44" i="7"/>
  <c r="F44" i="7"/>
  <c r="G44" i="7"/>
  <c r="H44" i="7"/>
  <c r="C45" i="7"/>
  <c r="I45" i="7" s="1"/>
  <c r="D45" i="7"/>
  <c r="E45" i="7"/>
  <c r="F45" i="7"/>
  <c r="G45" i="7"/>
  <c r="H45" i="7"/>
  <c r="C46" i="7"/>
  <c r="I46" i="7" s="1"/>
  <c r="D46" i="7"/>
  <c r="E46" i="7"/>
  <c r="F46" i="7"/>
  <c r="G46" i="7"/>
  <c r="H46" i="7"/>
  <c r="C47" i="7"/>
  <c r="I47" i="7" s="1"/>
  <c r="D47" i="7"/>
  <c r="E47" i="7"/>
  <c r="F47" i="7"/>
  <c r="G47" i="7"/>
  <c r="H47" i="7"/>
  <c r="C48" i="7"/>
  <c r="I48" i="7" s="1"/>
  <c r="D48" i="7"/>
  <c r="E48" i="7"/>
  <c r="F48" i="7"/>
  <c r="G48" i="7"/>
  <c r="H48" i="7"/>
  <c r="C40" i="3"/>
  <c r="C50" i="3"/>
  <c r="C49" i="3"/>
  <c r="B19" i="12" l="1"/>
  <c r="K19" i="12" s="1"/>
  <c r="I19" i="7"/>
  <c r="I14" i="7"/>
  <c r="C14" i="12" s="1"/>
  <c r="I20" i="7"/>
  <c r="C20" i="12" s="1"/>
  <c r="I18" i="7"/>
  <c r="C18" i="12" s="1"/>
  <c r="C47" i="3"/>
  <c r="I17" i="7"/>
  <c r="C17" i="12" s="1"/>
  <c r="B15" i="12"/>
  <c r="K15" i="12" s="1"/>
  <c r="I15" i="7"/>
  <c r="C27" i="12"/>
  <c r="I27" i="7"/>
  <c r="I26" i="7"/>
  <c r="C26" i="12" s="1"/>
  <c r="C21" i="12"/>
  <c r="I21" i="7"/>
  <c r="B25" i="12"/>
  <c r="K25" i="12" s="1"/>
  <c r="W4" i="3" s="1"/>
  <c r="I25" i="7"/>
  <c r="C25" i="12" s="1"/>
  <c r="B24" i="12"/>
  <c r="K24" i="12" s="1"/>
  <c r="I24" i="7"/>
  <c r="C24" i="12" s="1"/>
  <c r="C23" i="12"/>
  <c r="I23" i="7"/>
  <c r="C22" i="12"/>
  <c r="I22" i="7"/>
  <c r="I8" i="7"/>
  <c r="C8" i="12" s="1"/>
  <c r="I12" i="7"/>
  <c r="C12" i="12" s="1"/>
  <c r="B9" i="12"/>
  <c r="K9" i="12" s="1"/>
  <c r="C7" i="2" s="1"/>
  <c r="C7" i="4" s="1"/>
  <c r="G7" i="4" s="1"/>
  <c r="I9" i="7"/>
  <c r="I13" i="7"/>
  <c r="C13" i="12" s="1"/>
  <c r="B11" i="12"/>
  <c r="I11" i="7"/>
  <c r="B10" i="12"/>
  <c r="I10" i="7"/>
  <c r="C10" i="12" s="1"/>
  <c r="L39" i="3"/>
  <c r="C61" i="3"/>
  <c r="C43" i="3"/>
  <c r="B12" i="12"/>
  <c r="C11" i="12"/>
  <c r="B23" i="12"/>
  <c r="H4" i="4"/>
  <c r="C22" i="2"/>
  <c r="V4" i="3"/>
  <c r="B22" i="12"/>
  <c r="K22" i="12" s="1"/>
  <c r="B14" i="12"/>
  <c r="B26" i="12"/>
  <c r="K26" i="12" s="1"/>
  <c r="B27" i="12"/>
  <c r="K27" i="12" s="1"/>
  <c r="G4" i="3"/>
  <c r="C9" i="12"/>
  <c r="B8" i="12"/>
  <c r="K8" i="12" s="1"/>
  <c r="J39" i="3"/>
  <c r="F39" i="3"/>
  <c r="B13" i="12"/>
  <c r="K13" i="12" s="1"/>
  <c r="M11" i="2"/>
  <c r="M12" i="2" s="1"/>
  <c r="M6" i="2"/>
  <c r="C16" i="12"/>
  <c r="R65" i="3"/>
  <c r="O65" i="3"/>
  <c r="N65" i="3"/>
  <c r="S65" i="3"/>
  <c r="Q65" i="3"/>
  <c r="P65" i="3"/>
  <c r="Q63" i="3"/>
  <c r="O63" i="3"/>
  <c r="J63" i="3"/>
  <c r="S62" i="3"/>
  <c r="R62" i="3"/>
  <c r="Q62" i="3"/>
  <c r="P62" i="3"/>
  <c r="O62" i="3"/>
  <c r="S61" i="3"/>
  <c r="Q61" i="3"/>
  <c r="O61" i="3"/>
  <c r="R61" i="3"/>
  <c r="P61" i="3"/>
  <c r="N61" i="3"/>
  <c r="M4" i="3"/>
  <c r="C13" i="2"/>
  <c r="C15" i="12"/>
  <c r="C17" i="2"/>
  <c r="C17" i="4" s="1"/>
  <c r="L17" i="4" s="1"/>
  <c r="Q4" i="3"/>
  <c r="B16" i="12"/>
  <c r="K16" i="12" s="1"/>
  <c r="B17" i="12"/>
  <c r="K17" i="12" s="1"/>
  <c r="B20" i="12"/>
  <c r="K20" i="12" s="1"/>
  <c r="B21" i="12"/>
  <c r="K21" i="12" s="1"/>
  <c r="C19" i="12"/>
  <c r="B18" i="12"/>
  <c r="K18" i="12" s="1"/>
  <c r="F67" i="3"/>
  <c r="E68" i="3"/>
  <c r="X68" i="3"/>
  <c r="X69" i="3" s="1"/>
  <c r="V68" i="3"/>
  <c r="V69" i="3" s="1"/>
  <c r="T68" i="3"/>
  <c r="T69" i="3" s="1"/>
  <c r="R68" i="3"/>
  <c r="P68" i="3"/>
  <c r="N68" i="3"/>
  <c r="K39" i="3"/>
  <c r="I39" i="3"/>
  <c r="G39" i="3"/>
  <c r="M44" i="3"/>
  <c r="L53" i="3"/>
  <c r="L49" i="3"/>
  <c r="K58" i="3"/>
  <c r="J53" i="3"/>
  <c r="J49" i="3"/>
  <c r="I58" i="3"/>
  <c r="H49" i="3"/>
  <c r="G58" i="3"/>
  <c r="F53" i="3"/>
  <c r="K61" i="3"/>
  <c r="I61" i="3"/>
  <c r="G61" i="3"/>
  <c r="Y68" i="3"/>
  <c r="Y69" i="3" s="1"/>
  <c r="W68" i="3"/>
  <c r="W69" i="3" s="1"/>
  <c r="U68" i="3"/>
  <c r="U69" i="3" s="1"/>
  <c r="S68" i="3"/>
  <c r="Q68" i="3"/>
  <c r="O68" i="3"/>
  <c r="L55" i="3"/>
  <c r="L51" i="3"/>
  <c r="K56" i="3"/>
  <c r="L61" i="3"/>
  <c r="K63" i="3"/>
  <c r="J61" i="3"/>
  <c r="I63" i="3"/>
  <c r="H61" i="3"/>
  <c r="G63" i="3"/>
  <c r="F61" i="3"/>
  <c r="M38" i="3"/>
  <c r="F38" i="3"/>
  <c r="G38" i="3"/>
  <c r="H38" i="3"/>
  <c r="I38" i="3"/>
  <c r="J38" i="3"/>
  <c r="K38" i="3"/>
  <c r="L38" i="3"/>
  <c r="C54" i="3"/>
  <c r="L45" i="3"/>
  <c r="L43" i="3"/>
  <c r="L41" i="3"/>
  <c r="K45" i="3"/>
  <c r="K43" i="3"/>
  <c r="K41" i="3"/>
  <c r="J45" i="3"/>
  <c r="J43" i="3"/>
  <c r="J41" i="3"/>
  <c r="I45" i="3"/>
  <c r="I43" i="3"/>
  <c r="I41" i="3"/>
  <c r="H45" i="3"/>
  <c r="H43" i="3"/>
  <c r="H41" i="3"/>
  <c r="G45" i="3"/>
  <c r="G43" i="3"/>
  <c r="G41" i="3"/>
  <c r="F45" i="3"/>
  <c r="F43" i="3"/>
  <c r="F41" i="3"/>
  <c r="M40" i="3"/>
  <c r="F60" i="3"/>
  <c r="H60" i="3"/>
  <c r="M60" i="3"/>
  <c r="G60" i="3"/>
  <c r="J60" i="3"/>
  <c r="L60" i="3"/>
  <c r="M59" i="3"/>
  <c r="G59" i="3"/>
  <c r="F59" i="3"/>
  <c r="H59" i="3"/>
  <c r="I59" i="3"/>
  <c r="K59" i="3"/>
  <c r="M57" i="3"/>
  <c r="G57" i="3"/>
  <c r="I57" i="3"/>
  <c r="K57" i="3"/>
  <c r="F54" i="3"/>
  <c r="H54" i="3"/>
  <c r="J54" i="3"/>
  <c r="L54" i="3"/>
  <c r="F52" i="3"/>
  <c r="H52" i="3"/>
  <c r="M52" i="3"/>
  <c r="G52" i="3"/>
  <c r="I52" i="3"/>
  <c r="J52" i="3"/>
  <c r="L52" i="3"/>
  <c r="F50" i="3"/>
  <c r="H50" i="3"/>
  <c r="J50" i="3"/>
  <c r="L50" i="3"/>
  <c r="G47" i="3"/>
  <c r="I47" i="3"/>
  <c r="M47" i="3"/>
  <c r="K47" i="3"/>
  <c r="L57" i="3"/>
  <c r="L47" i="3"/>
  <c r="K54" i="3"/>
  <c r="K50" i="3"/>
  <c r="J57" i="3"/>
  <c r="J47" i="3"/>
  <c r="I54" i="3"/>
  <c r="H57" i="3"/>
  <c r="H47" i="3"/>
  <c r="G54" i="3"/>
  <c r="F57" i="3"/>
  <c r="F47" i="3"/>
  <c r="M54" i="3"/>
  <c r="M62" i="3"/>
  <c r="M70" i="3" s="1"/>
  <c r="F62" i="3"/>
  <c r="G62" i="3"/>
  <c r="H62" i="3"/>
  <c r="I62" i="3"/>
  <c r="J62" i="3"/>
  <c r="K62" i="3"/>
  <c r="L62" i="3"/>
  <c r="E70" i="3"/>
  <c r="Y70" i="3"/>
  <c r="Y71" i="3" s="1"/>
  <c r="W70" i="3"/>
  <c r="W71" i="3" s="1"/>
  <c r="U70" i="3"/>
  <c r="U71" i="3" s="1"/>
  <c r="L46" i="3"/>
  <c r="L44" i="3"/>
  <c r="L42" i="3"/>
  <c r="L40" i="3"/>
  <c r="K46" i="3"/>
  <c r="K44" i="3"/>
  <c r="K42" i="3"/>
  <c r="K40" i="3"/>
  <c r="J46" i="3"/>
  <c r="J44" i="3"/>
  <c r="J42" i="3"/>
  <c r="J40" i="3"/>
  <c r="I46" i="3"/>
  <c r="I44" i="3"/>
  <c r="I42" i="3"/>
  <c r="I40" i="3"/>
  <c r="H46" i="3"/>
  <c r="H44" i="3"/>
  <c r="H42" i="3"/>
  <c r="H40" i="3"/>
  <c r="G46" i="3"/>
  <c r="G44" i="3"/>
  <c r="G42" i="3"/>
  <c r="G40" i="3"/>
  <c r="F46" i="3"/>
  <c r="F42" i="3"/>
  <c r="L59" i="3"/>
  <c r="K60" i="3"/>
  <c r="K52" i="3"/>
  <c r="J59" i="3"/>
  <c r="I60" i="3"/>
  <c r="I50" i="3"/>
  <c r="G50" i="3"/>
  <c r="M50" i="3"/>
  <c r="F56" i="3"/>
  <c r="H56" i="3"/>
  <c r="F58" i="3"/>
  <c r="H58" i="3"/>
  <c r="M55" i="3"/>
  <c r="G55" i="3"/>
  <c r="M53" i="3"/>
  <c r="G53" i="3"/>
  <c r="I53" i="3"/>
  <c r="M51" i="3"/>
  <c r="G51" i="3"/>
  <c r="I51" i="3"/>
  <c r="M49" i="3"/>
  <c r="G49" i="3"/>
  <c r="I49" i="3"/>
  <c r="L58" i="3"/>
  <c r="L56" i="3"/>
  <c r="K55" i="3"/>
  <c r="K53" i="3"/>
  <c r="K51" i="3"/>
  <c r="K49" i="3"/>
  <c r="J58" i="3"/>
  <c r="J56" i="3"/>
  <c r="I55" i="3"/>
  <c r="H55" i="3"/>
  <c r="H51" i="3"/>
  <c r="G56" i="3"/>
  <c r="F55" i="3"/>
  <c r="F51" i="3"/>
  <c r="M56" i="3"/>
  <c r="X70" i="3"/>
  <c r="X71" i="3" s="1"/>
  <c r="V70" i="3"/>
  <c r="V71" i="3" s="1"/>
  <c r="T70" i="3"/>
  <c r="T71" i="3" s="1"/>
  <c r="L65" i="3"/>
  <c r="K65" i="3"/>
  <c r="J65" i="3"/>
  <c r="I65" i="3"/>
  <c r="H65" i="3"/>
  <c r="G65" i="3"/>
  <c r="F65" i="3"/>
  <c r="F64" i="3"/>
  <c r="G64" i="3"/>
  <c r="H64" i="3"/>
  <c r="I64" i="3"/>
  <c r="J64" i="3"/>
  <c r="K64" i="3"/>
  <c r="L64" i="3"/>
  <c r="F66" i="3"/>
  <c r="G66" i="3"/>
  <c r="H66" i="3"/>
  <c r="I66" i="3"/>
  <c r="J66" i="3"/>
  <c r="K66" i="3"/>
  <c r="L66" i="3"/>
  <c r="C23" i="2" l="1"/>
  <c r="C23" i="4" s="1"/>
  <c r="L23" i="4" s="1"/>
  <c r="K10" i="12"/>
  <c r="H4" i="3" s="1"/>
  <c r="K11" i="12"/>
  <c r="I4" i="3" s="1"/>
  <c r="K23" i="12"/>
  <c r="C21" i="2" s="1"/>
  <c r="C21" i="4" s="1"/>
  <c r="L21" i="4" s="1"/>
  <c r="K12" i="12"/>
  <c r="J4" i="3" s="1"/>
  <c r="K14" i="12"/>
  <c r="L4" i="3" s="1"/>
  <c r="B17" i="2"/>
  <c r="F17" i="2" s="1"/>
  <c r="G17" i="2" s="1"/>
  <c r="N17" i="2"/>
  <c r="C20" i="2"/>
  <c r="T4" i="3"/>
  <c r="X4" i="3"/>
  <c r="C24" i="2"/>
  <c r="Y4" i="3"/>
  <c r="C25" i="2"/>
  <c r="N23" i="2"/>
  <c r="N22" i="2"/>
  <c r="C22" i="4"/>
  <c r="B22" i="2"/>
  <c r="F22" i="2" s="1"/>
  <c r="B7" i="2"/>
  <c r="F7" i="2" s="1"/>
  <c r="C6" i="2"/>
  <c r="F4" i="3"/>
  <c r="K4" i="3"/>
  <c r="C11" i="2"/>
  <c r="R70" i="3"/>
  <c r="O70" i="3"/>
  <c r="N70" i="3"/>
  <c r="S70" i="3"/>
  <c r="P70" i="3"/>
  <c r="Q70" i="3"/>
  <c r="C13" i="4"/>
  <c r="G13" i="4" s="1"/>
  <c r="B13" i="2"/>
  <c r="F13" i="2" s="1"/>
  <c r="C16" i="2"/>
  <c r="N16" i="2" s="1"/>
  <c r="C19" i="2"/>
  <c r="N19" i="2" s="1"/>
  <c r="S4" i="3"/>
  <c r="C15" i="2"/>
  <c r="N15" i="2" s="1"/>
  <c r="C18" i="2"/>
  <c r="N18" i="2" s="1"/>
  <c r="R4" i="3"/>
  <c r="C14" i="2"/>
  <c r="N14" i="2" s="1"/>
  <c r="G17" i="4"/>
  <c r="F23" i="4"/>
  <c r="H23" i="4"/>
  <c r="E23" i="4"/>
  <c r="D23" i="4"/>
  <c r="G23" i="4"/>
  <c r="K70" i="3"/>
  <c r="I70" i="3"/>
  <c r="G70" i="3"/>
  <c r="L70" i="3"/>
  <c r="J70" i="3"/>
  <c r="H70" i="3"/>
  <c r="F70" i="3"/>
  <c r="K68" i="3"/>
  <c r="I68" i="3"/>
  <c r="G68" i="3"/>
  <c r="M68" i="3"/>
  <c r="L68" i="3"/>
  <c r="J68" i="3"/>
  <c r="H68" i="3"/>
  <c r="F68" i="3"/>
  <c r="C12" i="2" l="1"/>
  <c r="C10" i="2"/>
  <c r="U4" i="3"/>
  <c r="C9" i="2"/>
  <c r="B23" i="2"/>
  <c r="F23" i="2" s="1"/>
  <c r="C8" i="2"/>
  <c r="G21" i="4"/>
  <c r="D21" i="4"/>
  <c r="F21" i="4"/>
  <c r="E21" i="4"/>
  <c r="H21" i="4"/>
  <c r="B21" i="2"/>
  <c r="F21" i="2" s="1"/>
  <c r="J21" i="2" s="1"/>
  <c r="N21" i="2"/>
  <c r="J22" i="2"/>
  <c r="G22" i="2"/>
  <c r="I22" i="2"/>
  <c r="C20" i="4"/>
  <c r="N20" i="2"/>
  <c r="B20" i="2"/>
  <c r="F20" i="2" s="1"/>
  <c r="E22" i="4"/>
  <c r="H22" i="4"/>
  <c r="G22" i="4"/>
  <c r="D22" i="4"/>
  <c r="F22" i="4"/>
  <c r="L22" i="4"/>
  <c r="C24" i="4"/>
  <c r="N24" i="2"/>
  <c r="B24" i="2"/>
  <c r="F24" i="2" s="1"/>
  <c r="J23" i="2"/>
  <c r="I23" i="2"/>
  <c r="G23" i="2"/>
  <c r="N25" i="2"/>
  <c r="B25" i="2"/>
  <c r="F25" i="2" s="1"/>
  <c r="C25" i="4"/>
  <c r="B6" i="2"/>
  <c r="F6" i="2" s="1"/>
  <c r="C6" i="4"/>
  <c r="G6" i="4" s="1"/>
  <c r="C11" i="4"/>
  <c r="G11" i="4" s="1"/>
  <c r="B11" i="2"/>
  <c r="F11" i="2" s="1"/>
  <c r="Q69" i="3"/>
  <c r="E17" i="4" s="1"/>
  <c r="Q71" i="3"/>
  <c r="F17" i="4" s="1"/>
  <c r="O71" i="3"/>
  <c r="N71" i="3"/>
  <c r="P71" i="3"/>
  <c r="S71" i="3"/>
  <c r="R71" i="3"/>
  <c r="R69" i="3"/>
  <c r="S69" i="3"/>
  <c r="P69" i="3"/>
  <c r="N69" i="3"/>
  <c r="O69" i="3"/>
  <c r="C16" i="4"/>
  <c r="L16" i="4" s="1"/>
  <c r="B16" i="2"/>
  <c r="B14" i="2"/>
  <c r="C14" i="4"/>
  <c r="L14" i="4" s="1"/>
  <c r="C18" i="4"/>
  <c r="L18" i="4" s="1"/>
  <c r="B18" i="2"/>
  <c r="B15" i="2"/>
  <c r="C15" i="4"/>
  <c r="L15" i="4" s="1"/>
  <c r="B19" i="2"/>
  <c r="C19" i="4"/>
  <c r="L19" i="4" s="1"/>
  <c r="J71" i="3"/>
  <c r="H71" i="3"/>
  <c r="F71" i="3"/>
  <c r="I71" i="3"/>
  <c r="G71" i="3"/>
  <c r="F7" i="4" s="1"/>
  <c r="K71" i="3"/>
  <c r="M71" i="3"/>
  <c r="F13" i="4" s="1"/>
  <c r="L71" i="3"/>
  <c r="M69" i="3"/>
  <c r="E13" i="4" s="1"/>
  <c r="I69" i="3"/>
  <c r="H69" i="3"/>
  <c r="L69" i="3"/>
  <c r="G69" i="3"/>
  <c r="E7" i="4" s="1"/>
  <c r="K69" i="3"/>
  <c r="F69" i="3"/>
  <c r="J69" i="3"/>
  <c r="B8" i="2" l="1"/>
  <c r="F8" i="2" s="1"/>
  <c r="C8" i="4"/>
  <c r="G8" i="4" s="1"/>
  <c r="B9" i="2"/>
  <c r="F9" i="2" s="1"/>
  <c r="C9" i="4"/>
  <c r="G9" i="4" s="1"/>
  <c r="F9" i="4"/>
  <c r="F8" i="4"/>
  <c r="B10" i="2"/>
  <c r="F10" i="2" s="1"/>
  <c r="C10" i="4"/>
  <c r="G10" i="4" s="1"/>
  <c r="C12" i="4"/>
  <c r="G12" i="4" s="1"/>
  <c r="B12" i="2"/>
  <c r="F12" i="2" s="1"/>
  <c r="I21" i="2"/>
  <c r="G21" i="2"/>
  <c r="E11" i="4"/>
  <c r="F11" i="4"/>
  <c r="L25" i="4"/>
  <c r="F25" i="4"/>
  <c r="G25" i="4"/>
  <c r="H25" i="4"/>
  <c r="E25" i="4"/>
  <c r="D25" i="4"/>
  <c r="L24" i="4"/>
  <c r="H24" i="4"/>
  <c r="E24" i="4"/>
  <c r="D24" i="4"/>
  <c r="F24" i="4"/>
  <c r="G24" i="4"/>
  <c r="L20" i="4"/>
  <c r="D20" i="4"/>
  <c r="H20" i="4"/>
  <c r="G20" i="4"/>
  <c r="F20" i="4"/>
  <c r="E20" i="4"/>
  <c r="G25" i="2"/>
  <c r="J25" i="2"/>
  <c r="I25" i="2"/>
  <c r="G24" i="2"/>
  <c r="J24" i="2"/>
  <c r="I24" i="2"/>
  <c r="G20" i="2"/>
  <c r="J20" i="2"/>
  <c r="I20" i="2"/>
  <c r="E6" i="4"/>
  <c r="F6" i="4"/>
  <c r="F19" i="2"/>
  <c r="G19" i="2" s="1"/>
  <c r="F18" i="4"/>
  <c r="G18" i="4"/>
  <c r="E18" i="4"/>
  <c r="F19" i="4"/>
  <c r="G19" i="4"/>
  <c r="E19" i="4"/>
  <c r="E15" i="4"/>
  <c r="F15" i="4"/>
  <c r="G15" i="4"/>
  <c r="F18" i="2"/>
  <c r="G18" i="2" s="1"/>
  <c r="F14" i="4"/>
  <c r="E14" i="4"/>
  <c r="G14" i="4"/>
  <c r="F16" i="2"/>
  <c r="G16" i="2" s="1"/>
  <c r="F15" i="2"/>
  <c r="F14" i="2"/>
  <c r="F16" i="4"/>
  <c r="E16" i="4"/>
  <c r="G16" i="4"/>
  <c r="E8" i="4" l="1"/>
  <c r="E9" i="4"/>
  <c r="F10" i="4"/>
  <c r="F12" i="4"/>
  <c r="E10" i="4"/>
  <c r="E12" i="4"/>
  <c r="M7" i="2"/>
  <c r="M8" i="2"/>
  <c r="J17" i="2"/>
  <c r="I17" i="2"/>
  <c r="K8" i="4"/>
  <c r="J14" i="2"/>
  <c r="J7" i="2"/>
  <c r="J11" i="2"/>
  <c r="I8" i="2"/>
  <c r="J8" i="2"/>
  <c r="J12" i="2"/>
  <c r="I7" i="2"/>
  <c r="I11" i="2"/>
  <c r="I6" i="2"/>
  <c r="I14" i="2"/>
  <c r="J9" i="2"/>
  <c r="J13" i="2"/>
  <c r="I10" i="2"/>
  <c r="J10" i="2"/>
  <c r="J6" i="2"/>
  <c r="I9" i="2"/>
  <c r="I13" i="2"/>
  <c r="I12" i="2"/>
  <c r="I15" i="2"/>
  <c r="J15" i="2"/>
  <c r="J16" i="2"/>
  <c r="I16" i="2"/>
  <c r="I19" i="2"/>
  <c r="J19" i="2"/>
  <c r="D19" i="4" s="1"/>
  <c r="H19" i="4" s="1"/>
  <c r="J18" i="2"/>
  <c r="I18" i="2"/>
  <c r="K7" i="4" l="1"/>
  <c r="K8" i="2"/>
  <c r="G8" i="2" s="1"/>
  <c r="K10" i="2"/>
  <c r="K12" i="2"/>
  <c r="G12" i="2" s="1"/>
  <c r="K14" i="2"/>
  <c r="K16" i="2"/>
  <c r="K18" i="2"/>
  <c r="K20" i="2"/>
  <c r="K22" i="2"/>
  <c r="K24" i="2"/>
  <c r="K6" i="2"/>
  <c r="K9" i="2"/>
  <c r="K11" i="2"/>
  <c r="K13" i="2"/>
  <c r="K15" i="2"/>
  <c r="K17" i="2"/>
  <c r="K19" i="2"/>
  <c r="K21" i="2"/>
  <c r="K23" i="2"/>
  <c r="K25" i="2"/>
  <c r="K7" i="2"/>
  <c r="M9" i="2"/>
  <c r="G15" i="2" s="1"/>
  <c r="G9" i="2"/>
  <c r="D15" i="4"/>
  <c r="H15" i="4" s="1"/>
  <c r="G14" i="2"/>
  <c r="D14" i="4" s="1"/>
  <c r="H14" i="4" s="1"/>
  <c r="D18" i="4"/>
  <c r="H18" i="4" s="1"/>
  <c r="D16" i="4"/>
  <c r="H16" i="4" s="1"/>
  <c r="D17" i="4"/>
  <c r="H17" i="4" s="1"/>
  <c r="D8" i="4" l="1"/>
  <c r="H8" i="4" s="1"/>
  <c r="D12" i="4"/>
  <c r="H12" i="4" s="1"/>
  <c r="D9" i="4"/>
  <c r="H9" i="4" s="1"/>
  <c r="G6" i="2"/>
  <c r="G13" i="2"/>
  <c r="G11" i="2"/>
  <c r="G7" i="2"/>
  <c r="G10" i="2"/>
  <c r="N8" i="2" l="1"/>
  <c r="D11" i="4"/>
  <c r="H11" i="4" s="1"/>
  <c r="N11" i="2"/>
  <c r="D7" i="4"/>
  <c r="H7" i="4" s="1"/>
  <c r="N7" i="2"/>
  <c r="D13" i="4"/>
  <c r="H13" i="4" s="1"/>
  <c r="N13" i="2"/>
  <c r="N9" i="2"/>
  <c r="N12" i="2"/>
  <c r="D10" i="4"/>
  <c r="H10" i="4" s="1"/>
  <c r="N10" i="2"/>
  <c r="D6" i="4"/>
  <c r="H6" i="4" s="1"/>
  <c r="N6" i="2"/>
  <c r="I3" i="2"/>
  <c r="L11" i="4" l="1"/>
  <c r="K6" i="4"/>
  <c r="L6" i="4"/>
  <c r="L8" i="4"/>
  <c r="L9" i="4"/>
  <c r="L12" i="4"/>
  <c r="L10" i="4"/>
  <c r="L7" i="4"/>
  <c r="L13" i="4"/>
  <c r="K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hbjorge</author>
  </authors>
  <commentList>
    <comment ref="B2" authorId="0" shapeId="0" xr:uid="{00000000-0006-0000-0400-000001000000}">
      <text>
        <r>
          <rPr>
            <b/>
            <sz val="8"/>
            <color indexed="12"/>
            <rFont val="Tahoma"/>
            <family val="2"/>
          </rPr>
          <t>Relevant forskriftsbestemmelse</t>
        </r>
        <r>
          <rPr>
            <sz val="8"/>
            <color indexed="12"/>
            <rFont val="Tahoma"/>
            <family val="2"/>
          </rPr>
          <t xml:space="preserve">
§ 8-4 Kvalifikasjonskrav
(1) Oppdragsgiver kan stille minimumskrav til leverandørene, herunder til deres tekniske kvalifikasjoner og finansielle og økonomiske stilling. 
(2) Kravene skal sikre at leverandørene er egnet til å kunne oppfylle kontraktsforpliktelsene og skal stå i forhold til den ytelse som skal leveres.
(3) Kravene skal ikke diskriminere leverandørene på grunnlag av nasjonal eller lokal tilhørighet.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i/>
            <sz val="8"/>
            <color indexed="81"/>
            <rFont val="Tahoma"/>
            <family val="2"/>
          </rPr>
          <t>Kommentar:
Vurdering av leverandørenes tekniske kvalifikasjoner kan f.eks. baseres på faglig kompetanse, effektivitet, erfaring og pålitelighe</t>
        </r>
        <r>
          <rPr>
            <b/>
            <i/>
            <sz val="8"/>
            <color indexed="81"/>
            <rFont val="Tahoma"/>
            <family val="2"/>
          </rPr>
          <t>t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<sst xmlns="http://schemas.openxmlformats.org/spreadsheetml/2006/main" count="479" uniqueCount="307">
  <si>
    <t>Poeng</t>
  </si>
  <si>
    <t>Firmanavn</t>
  </si>
  <si>
    <t>Pris</t>
  </si>
  <si>
    <t>Prispoeng</t>
  </si>
  <si>
    <t>Antall poeng tildelt PRIS</t>
  </si>
  <si>
    <t>Nr. 1</t>
  </si>
  <si>
    <t>Nr. 2</t>
  </si>
  <si>
    <t>Nr. 3</t>
  </si>
  <si>
    <t>Nr. 4</t>
  </si>
  <si>
    <t>Nr. 5</t>
  </si>
  <si>
    <t>Nr. 6</t>
  </si>
  <si>
    <t>Nr. 7</t>
  </si>
  <si>
    <t>Nr. 8</t>
  </si>
  <si>
    <t>Nr. 9</t>
  </si>
  <si>
    <t>Nr. 10</t>
  </si>
  <si>
    <t>Nr. 11</t>
  </si>
  <si>
    <t>Nr. 12</t>
  </si>
  <si>
    <t>Nr. 13</t>
  </si>
  <si>
    <t>Nr. 14</t>
  </si>
  <si>
    <t>Nr. 15</t>
  </si>
  <si>
    <t>Nr. 16</t>
  </si>
  <si>
    <t>Nr. 17</t>
  </si>
  <si>
    <t>Nr. 18</t>
  </si>
  <si>
    <t>Nr. 19</t>
  </si>
  <si>
    <t>Nr. 20</t>
  </si>
  <si>
    <t>Totalpoeng</t>
  </si>
  <si>
    <t>Kvalitets-poeng</t>
  </si>
  <si>
    <t>BEREGNING</t>
  </si>
  <si>
    <t>Sum kvalitetspoeng</t>
  </si>
  <si>
    <t>Fleksibilitet</t>
  </si>
  <si>
    <t>Her beregnes veid score for hvert enkelt kvalitetskriterium. Sum score er et utrykk for tilbudets oppfylles av kvalitetskriteriene.</t>
  </si>
  <si>
    <t>Max</t>
  </si>
  <si>
    <t>Oppfølging</t>
  </si>
  <si>
    <t>Nr.</t>
  </si>
  <si>
    <t>Adresse</t>
  </si>
  <si>
    <t>Kontaktperson</t>
  </si>
  <si>
    <t>Telefon</t>
  </si>
  <si>
    <t>Mail</t>
  </si>
  <si>
    <t/>
  </si>
  <si>
    <t xml:space="preserve">Kvalifikasjonskrav </t>
  </si>
  <si>
    <t>Kontaktinformasjon</t>
  </si>
  <si>
    <t>Tildeling</t>
  </si>
  <si>
    <t>Evaluering</t>
  </si>
  <si>
    <t>Oppsummering</t>
  </si>
  <si>
    <t>Organisering av kontrakten</t>
  </si>
  <si>
    <t>Ledelse</t>
  </si>
  <si>
    <t>Kontraktsspesifikke referanser</t>
  </si>
  <si>
    <t>Kvalitetsnivå</t>
  </si>
  <si>
    <t>Antall poeng for KVALITET</t>
  </si>
  <si>
    <t>Miljøpoeng</t>
  </si>
  <si>
    <t>Maksimal poeng</t>
  </si>
  <si>
    <t>Miljø</t>
  </si>
  <si>
    <t>Total</t>
  </si>
  <si>
    <t>Største verdi</t>
  </si>
  <si>
    <t>Vekt</t>
  </si>
  <si>
    <t>Poeng / vekt</t>
  </si>
  <si>
    <t xml:space="preserve"> </t>
  </si>
  <si>
    <t>Kontraktsspesifikke forhold</t>
  </si>
  <si>
    <t>Kategori</t>
  </si>
  <si>
    <t>Emne</t>
  </si>
  <si>
    <t>Status fra "Avvisning"</t>
  </si>
  <si>
    <t>PB 5473 Majorstuen, 0305 Oslo</t>
  </si>
  <si>
    <t>Versjoner og endringer</t>
  </si>
  <si>
    <t>Versjon 2.1</t>
  </si>
  <si>
    <t>Tilpasset EU-systemet "Selecting best value" til norske forhold</t>
  </si>
  <si>
    <t>Ny evaluering fra 1 til 10 istedenfor 0,50,80 og 100</t>
  </si>
  <si>
    <t>Beste tilbud på kvalitet får maks. score for kvalitet, de andre justeres deretter.</t>
  </si>
  <si>
    <t>Inneholder 3 bransjer (renhold, vakt og bemanning) i samme regneark</t>
  </si>
  <si>
    <t>Versjon 2.2</t>
  </si>
  <si>
    <t>Tilpasset regelverket for offentlige anskaffelser</t>
  </si>
  <si>
    <t xml:space="preserve">Ny utregning av prispoeng basert på hvor mange % dyrere anbudet er </t>
  </si>
  <si>
    <t>enn det billigste anbudet.</t>
  </si>
  <si>
    <t xml:space="preserve">                                        Kvalifisering</t>
  </si>
  <si>
    <t xml:space="preserve">                                       Kontaktinformasjon</t>
  </si>
  <si>
    <t>Versjon 2.3</t>
  </si>
  <si>
    <t>Byttet navn fra SBL til NHO Service</t>
  </si>
  <si>
    <t>Versjon 2.4</t>
  </si>
  <si>
    <t>Version 3.0</t>
  </si>
  <si>
    <t>Description of the deliverances</t>
  </si>
  <si>
    <t>Personnel resource plan</t>
  </si>
  <si>
    <t>Recruitment procedures</t>
  </si>
  <si>
    <t>Basic skills</t>
  </si>
  <si>
    <t>Contract specific skills</t>
  </si>
  <si>
    <t xml:space="preserve">Higher level of education </t>
  </si>
  <si>
    <t xml:space="preserve">Quality level </t>
  </si>
  <si>
    <t>Health, Safety and Environmental management on site</t>
  </si>
  <si>
    <t>Methods and equipment on site</t>
  </si>
  <si>
    <t>Contract specific know-how of management</t>
  </si>
  <si>
    <t>Flexibility</t>
  </si>
  <si>
    <t>Availability of cleaning personnel</t>
  </si>
  <si>
    <t>Personnel follow-up on site</t>
  </si>
  <si>
    <t>Customer follow-up on site</t>
  </si>
  <si>
    <t>Qualifications and authority of site manager</t>
  </si>
  <si>
    <t>Handling of nonconformity and customer complaints</t>
  </si>
  <si>
    <t>HSE skills</t>
  </si>
  <si>
    <t>Communication system</t>
  </si>
  <si>
    <t>Uniforms and ID tags</t>
  </si>
  <si>
    <t>Contract specific references</t>
  </si>
  <si>
    <t>Plan for start of contract</t>
  </si>
  <si>
    <t>Organisation of contract</t>
  </si>
  <si>
    <t>Back-up system in case lack of staffing resources</t>
  </si>
  <si>
    <t xml:space="preserve">Usage of environmentally friendly chemicals (any unwanted components?) </t>
  </si>
  <si>
    <t xml:space="preserve">Process for reducing use of chemicals on site </t>
  </si>
  <si>
    <t>Typical consumption of chemicals per square meter and year on site (according to the criteria for Nordic eco-labelling of cleaning services)</t>
  </si>
  <si>
    <t>Dryer cleaning methods</t>
  </si>
  <si>
    <t>Process for reducing use of water on site (handling of used mops and cloths)</t>
  </si>
  <si>
    <t>Waste reduction plan for cleaning-related waste on site</t>
  </si>
  <si>
    <t>Typical waste production per square meter and year in the contract on site (according to the criteria for Nordic eco-labelling of cleaning services)</t>
  </si>
  <si>
    <t>Personnel</t>
  </si>
  <si>
    <t>Management</t>
  </si>
  <si>
    <t>Environmental</t>
  </si>
  <si>
    <t>Operational planning</t>
  </si>
  <si>
    <t>Skills and education</t>
  </si>
  <si>
    <t>Contract specific</t>
  </si>
  <si>
    <t>Skills and availability</t>
  </si>
  <si>
    <t>Follow up</t>
  </si>
  <si>
    <t>Other skills</t>
  </si>
  <si>
    <t>Other</t>
  </si>
  <si>
    <t>Chemicals</t>
  </si>
  <si>
    <t>Kjemikalier</t>
  </si>
  <si>
    <t>Vann</t>
  </si>
  <si>
    <t>Avfall</t>
  </si>
  <si>
    <t>Water</t>
  </si>
  <si>
    <t>Waste</t>
  </si>
  <si>
    <t>Plan for reduksjon av renholdsrelatert avfall på stedet</t>
  </si>
  <si>
    <t>Tekst</t>
  </si>
  <si>
    <t>Awarding</t>
  </si>
  <si>
    <t>Norsk</t>
  </si>
  <si>
    <t>English</t>
  </si>
  <si>
    <t>Dansk</t>
  </si>
  <si>
    <t>Distribute 100 points in the main categories; PRICE and QUALITY</t>
  </si>
  <si>
    <t>Point for PRICE</t>
  </si>
  <si>
    <t>Point for QUALITY</t>
  </si>
  <si>
    <t>Choose language</t>
  </si>
  <si>
    <t>Velg språk</t>
  </si>
  <si>
    <t>Points  / weight</t>
  </si>
  <si>
    <t>n/a</t>
  </si>
  <si>
    <t>Fordel poengene gitt for KVALITET ut på ønskede tildelingskriterier</t>
  </si>
  <si>
    <t>Distribute the points given for QUALITY among the chosen award criterias</t>
  </si>
  <si>
    <t>Evaluation</t>
  </si>
  <si>
    <t>Evaluer hvert enkelt tildelingskriterium på en skala fra 0 til 10 hvor 0 er ikke oppfylt og 10 er fullstendig oppfylt.</t>
  </si>
  <si>
    <t>Evaluate each award criteria on a scale fra 0 til 10 where 0 is not fulfilled and 10 is completely fulfilled</t>
  </si>
  <si>
    <t>Weight</t>
  </si>
  <si>
    <t>Sum Quality points</t>
  </si>
  <si>
    <t>Normalisert kvalitetspoeng</t>
  </si>
  <si>
    <t>Normalised Quality points</t>
  </si>
  <si>
    <t>Price</t>
  </si>
  <si>
    <t>Points awarded PRICE</t>
  </si>
  <si>
    <t>No.</t>
  </si>
  <si>
    <t>Name of Company</t>
  </si>
  <si>
    <t>Price points</t>
  </si>
  <si>
    <t>Sett inn pris for de kvalifiserte bedrifter som er med på konkurransen</t>
  </si>
  <si>
    <t>Fill in price given for each of the qualified competitors</t>
  </si>
  <si>
    <t>Summarised</t>
  </si>
  <si>
    <t>Quality Points</t>
  </si>
  <si>
    <t>Total points</t>
  </si>
  <si>
    <t>Oppsummering av tilbudene med beregning av tilbud som gir høyeste verdi.</t>
  </si>
  <si>
    <t xml:space="preserve"> Summarised the different tenders and calculation of the total best value.</t>
  </si>
  <si>
    <t>Personale</t>
  </si>
  <si>
    <t>Miljøfaktorer</t>
  </si>
  <si>
    <t>Operasjonell planlegging</t>
  </si>
  <si>
    <t>Kunnskaper og utdanning</t>
  </si>
  <si>
    <t>Dyktighet og tilgjengelighet</t>
  </si>
  <si>
    <t>Andre kunnskaper</t>
  </si>
  <si>
    <t>Annet</t>
  </si>
  <si>
    <t>Beskrivelse av leveransene</t>
  </si>
  <si>
    <t>Personalressursplan</t>
  </si>
  <si>
    <t>Ansettelsesprosedyrer</t>
  </si>
  <si>
    <t>Grunnleggende kunnskaper</t>
  </si>
  <si>
    <t>Kontraktsspesifikke kunnskaper</t>
  </si>
  <si>
    <t>Høyere utdanning</t>
  </si>
  <si>
    <t>Styring av helse, miljø og sikkerhet (HMS) på stedet</t>
  </si>
  <si>
    <t>Metoder og utstyr på stedet</t>
  </si>
  <si>
    <t>Tilgjengelighet av renholdspersonale</t>
  </si>
  <si>
    <t>Oppfølging av personale på stedet</t>
  </si>
  <si>
    <t>Oppfølging av kunden på stedet</t>
  </si>
  <si>
    <t>Kvalifikasjoner og myndighet til lederen på stedet</t>
  </si>
  <si>
    <t>Håndtering av avvik og klager fra kunder</t>
  </si>
  <si>
    <t>HMS-kunnskaper</t>
  </si>
  <si>
    <t>Kommunikasjonssystem</t>
  </si>
  <si>
    <t>Uniformer og identitetskort</t>
  </si>
  <si>
    <t>Plan for oppstart av kontrakten</t>
  </si>
  <si>
    <t>Sviktrutiner i tilfelle avmangle på personalressurser</t>
  </si>
  <si>
    <t>Bruk av miljøvennlige kjemikalier (noen uønskede komponenter?)</t>
  </si>
  <si>
    <t>Prosess for å redusere bruk av kjemikalier på stedet</t>
  </si>
  <si>
    <t>Typisk forbruk av kjemikalier pr. kvm. og år (beregnet i henhold til kriteriene for nordisk miljømerking av renholdstjenester)</t>
  </si>
  <si>
    <t>Typisk produksjon av avfall pr. kvm. og år i kontrakten på stedet (beregnet i henhold til kriteriene for nordisk miljømerking av renholdstjenester)</t>
  </si>
  <si>
    <t>Kontraktsspesifikk kunnskapsforvaltning</t>
  </si>
  <si>
    <t>Tørrere rengjøringsmetoder</t>
  </si>
  <si>
    <t>Prosess for å redusere bruk av vann på stedet (håndtering av brukte mopper og kluter)</t>
  </si>
  <si>
    <t>Andre opplysninger</t>
  </si>
  <si>
    <t>Lagt inn plass til andre opplysninger under Tilbydere</t>
  </si>
  <si>
    <t>Engelsk utgave</t>
  </si>
  <si>
    <t>Versjon 1.0</t>
  </si>
  <si>
    <t>Versjon 2.0</t>
  </si>
  <si>
    <t>Antall poeng for MILJØ</t>
  </si>
  <si>
    <t>Normalisert miljø</t>
  </si>
  <si>
    <t>Sett inn ønsket forhold mellom PRIS, PERSONALE, LEDELSE og MILJØ slik at summen blir 100</t>
  </si>
  <si>
    <t>Antall poeng for PRIS</t>
  </si>
  <si>
    <t>Trinn</t>
  </si>
  <si>
    <t>Handling</t>
  </si>
  <si>
    <t>Før utlysning</t>
  </si>
  <si>
    <t>Velg fane "Kvalifisering" og sett inn eventuell egne kvalifikasjonskrav i cellene med blå tekst.</t>
  </si>
  <si>
    <t>Etter utlysning</t>
  </si>
  <si>
    <t>Velg fane "Kvalifisering" og godkjenn eller underkjenn de kvalifikasjonskrav som gjelder for konkurransen.</t>
  </si>
  <si>
    <t>Velg fane "Evaluering" og sett inn korrekt score fra 0 til 10 på hvert tildelingskriterium for alle de kvalifiserte tilbudene. Husk at avviste tilbud ikke skal evalueres.</t>
  </si>
  <si>
    <r>
      <t xml:space="preserve">Velg fane "Oppsummering" og sjekk ut hvilket tilbud som oppnådde </t>
    </r>
    <r>
      <rPr>
        <b/>
        <sz val="10"/>
        <rFont val="Arial"/>
        <family val="2"/>
      </rPr>
      <t>Høyeste verdi</t>
    </r>
    <r>
      <rPr>
        <sz val="10"/>
        <rFont val="Arial"/>
        <family val="2"/>
      </rPr>
      <t>.</t>
    </r>
  </si>
  <si>
    <t>Kvalitet</t>
  </si>
  <si>
    <t>Kvalitet, ledelse</t>
  </si>
  <si>
    <t>Fleksibilitet hos ledelse</t>
  </si>
  <si>
    <t>Sviktrutiner i tilfelle av mangel på renholdere</t>
  </si>
  <si>
    <t>Oppfølging av personell på stedet</t>
  </si>
  <si>
    <t>Normalisert kvalitet</t>
  </si>
  <si>
    <t>Kurvefordelt</t>
  </si>
  <si>
    <t>Lineær</t>
  </si>
  <si>
    <t>Modell</t>
  </si>
  <si>
    <t>Hybrid</t>
  </si>
  <si>
    <t>Knekk</t>
  </si>
  <si>
    <t>Sett inn pris for de kvalifiserte bedrifter som er med på konkurransen og velg prismodell</t>
  </si>
  <si>
    <t>Grafisk</t>
  </si>
  <si>
    <t>Høyeste poeng</t>
  </si>
  <si>
    <t>Høyeste pris</t>
  </si>
  <si>
    <t>Laveste pris</t>
  </si>
  <si>
    <t>Diff</t>
  </si>
  <si>
    <t>Poengandel</t>
  </si>
  <si>
    <t>Prosentandel</t>
  </si>
  <si>
    <t>System for opplæring på stedet</t>
  </si>
  <si>
    <r>
      <rPr>
        <b/>
        <sz val="8"/>
        <rFont val="Arial"/>
        <family val="2"/>
      </rPr>
      <t>Valg av modell for evaluering av pris.</t>
    </r>
    <r>
      <rPr>
        <sz val="8"/>
        <rFont val="Arial"/>
        <family val="2"/>
      </rPr>
      <t xml:space="preserve">
Det anbefales å bruke en lineær modell da forholdet  i poeng gjenspeiler forholdet i pris. Dersom prisforskjellen mellom høyeste og laveste tilbud er mer enn 100% vil den lineære modellen gå under null og det anbefales overgang til en hybrid-modell som "knekker" over i en kurvefordelt modell. Den kurvefordelte modellen gir ikke proposjonalitet mellom pris og poeng slik som den lineære modellen, men den er allikevel mye brukt i markedet.</t>
    </r>
  </si>
  <si>
    <t>Tilpasset NS-INSTA 810:2011 og Byggforskserien 720.208 og inneholder 3 mulige</t>
  </si>
  <si>
    <t>modeller for omgjøring av pris til poeng. Inneholder kun tildelingskriterier for renhold.</t>
  </si>
  <si>
    <t>Versjon 4.0R</t>
  </si>
  <si>
    <t>Velg fane "Pris" og sett inn pris på de kvalifiserte tilbudene. Det er mulig å legge inn to priser som summeres før utregning av prispoeng. Velg ønsket prismodell (se mer veiledning under)</t>
  </si>
  <si>
    <t>Vektingsmodeller</t>
  </si>
  <si>
    <t>Versjon 4.1R</t>
  </si>
  <si>
    <t>Rettet opp tekst under Avvisning slik at alle må bevares med JA for å bli godkjent.</t>
  </si>
  <si>
    <t>Versjon 4.2R</t>
  </si>
  <si>
    <t>Lagt til ledetekst på tildelingskriterier slik at det er lettere å forstå at man</t>
  </si>
  <si>
    <t>2.1.1</t>
  </si>
  <si>
    <t>2.1.2</t>
  </si>
  <si>
    <t>2.1.3</t>
  </si>
  <si>
    <t>2.1.4</t>
  </si>
  <si>
    <t>Inspeksjoner, avvikshåndtering og rapportering (Håndtering av avvik og klager fra kunder)</t>
  </si>
  <si>
    <t>Versjon 5.0D</t>
  </si>
  <si>
    <t>7.1</t>
  </si>
  <si>
    <t>Arbeidet skal utføres av renholdere som har kompetanse nødvendig for at avtalte krav og betingelser oppnås</t>
  </si>
  <si>
    <t>Stedlig arbeidsleder skal minimum ha fagbrev som renholdsoperatør eller dokumentert tilsvarende kompetanse.</t>
  </si>
  <si>
    <t>Avdelingsleder må være NS-INSTA 800 sertifisert på nivå 3 eller høyere.</t>
  </si>
  <si>
    <t>7.2</t>
  </si>
  <si>
    <t>7.3</t>
  </si>
  <si>
    <t>7.4</t>
  </si>
  <si>
    <t>7.6</t>
  </si>
  <si>
    <t>Krav til leverandørens personale Bilag 1</t>
  </si>
  <si>
    <t>Har Leverandøren dokumentert at den er et lovlig etablert foretak med FIRMAATTEST?</t>
  </si>
  <si>
    <t xml:space="preserve">Har Leverandøren dokumentert et ordnede forhold med hensyn til betaling av skatt, arbeidsavgift og merverdiavgift med SKATTEATTEST?  </t>
  </si>
  <si>
    <t>Har Leverandøren god kapasitet tilpasset oppdragets omfang og levert beskrivelse av  tilgjengelig teknisk støtteapperat, maskiner eller teknisk utsyr som skal bidra til gjennomføring av kontrakten?</t>
  </si>
  <si>
    <t>Krav</t>
  </si>
  <si>
    <t>Ref.</t>
  </si>
  <si>
    <t>Skatt</t>
  </si>
  <si>
    <t>Juridisk</t>
  </si>
  <si>
    <t>Økonomisk</t>
  </si>
  <si>
    <t>Løsningsforslag</t>
  </si>
  <si>
    <t>Forståelse av oppdraget</t>
  </si>
  <si>
    <t>Rutine for å sikre leveransen</t>
  </si>
  <si>
    <t>Organisering av oppdraget</t>
  </si>
  <si>
    <t>Avvikshåndtering</t>
  </si>
  <si>
    <t>Rapportering</t>
  </si>
  <si>
    <t>Inspeksjoner</t>
  </si>
  <si>
    <t>Kontraktsoppfølging</t>
  </si>
  <si>
    <t>Kompetanse</t>
  </si>
  <si>
    <t>Renholdsleders kompetanse</t>
  </si>
  <si>
    <t>Ledelseskompetanse</t>
  </si>
  <si>
    <t>Renholdsleders / teamleders oppfølging</t>
  </si>
  <si>
    <t>Faste kostnader</t>
  </si>
  <si>
    <t>Variable kostnader</t>
  </si>
  <si>
    <t>Totale kostnader</t>
  </si>
  <si>
    <t xml:space="preserve">Har Leverandøren levert godkjenning utstedt av Arbeidstilsynets for RENHOLDS-REGISTERET? </t>
  </si>
  <si>
    <t>Har Leverandøren erfaring fra sammenlignbare renholdsoppdrag og levert REFERANSE-LISTE?</t>
  </si>
  <si>
    <t>Har Leverandøren tilstrekkelig finansiell styrke til å kunne oppfylle kontrakten og levert KREDITT-VURDERING?</t>
  </si>
  <si>
    <t>Teknisk</t>
  </si>
  <si>
    <t>Kontroll av minimumskrav til leveransen</t>
  </si>
  <si>
    <t>Vurder om Leverandøren oppfyller minimumskrav i kravspesifikasjonen. Skriv JA eller NEI på hvert krav.</t>
  </si>
  <si>
    <t>7.5</t>
  </si>
  <si>
    <t xml:space="preserve">                        Kravspesifikasjon</t>
  </si>
  <si>
    <t>Leverandør</t>
  </si>
  <si>
    <t>Velg fane "Kravspec" og sett inn eventuelle egne avvisningskriterier i cellene med blå tekst.</t>
  </si>
  <si>
    <t xml:space="preserve">Velg fane "Tildeling" og velg forholdstall for Pris og Kvalitet. Fordel kvalitetspoengene på de tildelingskriterier som er relevant for konkurransen. </t>
  </si>
  <si>
    <t>Velg fane " Leverandører" og sett inn kontaktinformasjon på inntil 20 Leverandører.</t>
  </si>
  <si>
    <t>Velg fane "Kravspec" og godkjenn eller underkjenn valgte minimumskrav som gjelder for konkurransen.</t>
  </si>
  <si>
    <t>Leverandøren må oppfylle kvalifikasjonskravene listet under for å kunne være kvalifisert for deltakelse i konkurransen. Det er kun kvalifiserte leverandører som vil få sine tilbud evaluert. Skriv JA og NEI på hvert krav.</t>
  </si>
  <si>
    <t>Navn på konkurransen</t>
  </si>
  <si>
    <t>Velg fane "Leverandører" og sett inn navn på konkurransen.</t>
  </si>
  <si>
    <t>Renholds-personalet skal ha kompetanse om rutiner for smitterenhold.</t>
  </si>
  <si>
    <t>Renholds-personalet skal være serviceinnstilt overfor de som bruker lokalene, innenfor rammen av avtalt ansvars- og arbeids-fordeling.</t>
  </si>
  <si>
    <t>Renholdere skal ha normal god hygiene og bruke rent arbeidstøy tydelig merket med renholds-firmaets merke/navn.</t>
  </si>
  <si>
    <t>Tilpasset DIFIs mal for anskaffelser av renholdstjenester fra august 2015</t>
  </si>
  <si>
    <t>skal fordele poengene fra hovedkategoriene.</t>
  </si>
  <si>
    <t>Sett inn ønsket forhold mellom PRIS og KVALITETslik at summen blir 100</t>
  </si>
  <si>
    <t xml:space="preserve">                  Prosedyre</t>
  </si>
  <si>
    <t>NHO Service og Handel</t>
  </si>
  <si>
    <t>www.nhosh.no</t>
  </si>
  <si>
    <t>Versjon 5.1D</t>
  </si>
  <si>
    <t>Lansert mai 2018</t>
  </si>
  <si>
    <t>Har leverandøren dokumentert  et godt og velfungerende kvalitets-sikringssystem for ytelsene som skal leveres?</t>
  </si>
  <si>
    <t>Rettet feil i Kravspec og Kvalifisering samt skiftet firmanavn og logo</t>
  </si>
  <si>
    <t>Ingeborg Malterud</t>
  </si>
  <si>
    <t xml:space="preserve"> +47 40 88 95 58</t>
  </si>
  <si>
    <t>ima@nhosh.no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</si>
</sst>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kr&quot;\ * #,##0_);_(&quot;kr&quot;\ * \(#,##0\);_(&quot;kr&quot;\ * &quot;-&quot;_);_(@_)"/>
    <numFmt numFmtId="165" formatCode="0.0"/>
    <numFmt numFmtId="166" formatCode="#,##0.0_);\(#,##0.0\)"/>
    <numFmt numFmtId="167" formatCode="[&lt;=99999999]##_ ##_ ##_ ##;\(\+##\)_ ##_ ##_ ##_ ##"/>
    <numFmt numFmtId="168" formatCode="#,##0_);\(#,##0\)"/>
    <numFmt numFmtId="169" formatCode="0.0000000000"/>
    <numFmt numFmtId="170" formatCode="#,##0.00_);\(#,##0.00\)"/>
  </numFmts>
  <fonts count="3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sz val="8"/>
      <color indexed="12"/>
      <name val="Tahoma"/>
      <family val="2"/>
    </font>
    <font>
      <b/>
      <sz val="8"/>
      <color indexed="81"/>
      <name val="Tahoma"/>
      <family val="2"/>
    </font>
    <font>
      <b/>
      <sz val="8"/>
      <color indexed="12"/>
      <name val="Tahoma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sz val="10"/>
      <color indexed="12"/>
      <name val="Arial"/>
      <family val="2"/>
    </font>
    <font>
      <b/>
      <i/>
      <sz val="8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0"/>
      <color indexed="18"/>
      <name val="Arial"/>
      <family val="2"/>
    </font>
    <font>
      <b/>
      <u/>
      <sz val="10"/>
      <name val="Arial"/>
      <family val="2"/>
    </font>
    <font>
      <u/>
      <sz val="10"/>
      <color theme="11"/>
      <name val="Arial"/>
    </font>
    <font>
      <sz val="14"/>
      <color rgb="FFFF0000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49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8" fillId="0" borderId="0" xfId="0" applyFont="1"/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7" fontId="0" fillId="0" borderId="0" xfId="0" applyNumberForma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167" fontId="0" fillId="0" borderId="0" xfId="0" applyNumberFormat="1" applyFill="1" applyAlignment="1">
      <alignment horizontal="left"/>
    </xf>
    <xf numFmtId="0" fontId="8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0" fillId="5" borderId="8" xfId="0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0" fillId="4" borderId="0" xfId="0" applyFill="1" applyBorder="1"/>
    <xf numFmtId="0" fontId="0" fillId="4" borderId="24" xfId="0" applyFill="1" applyBorder="1"/>
    <xf numFmtId="0" fontId="2" fillId="4" borderId="23" xfId="0" applyFont="1" applyFill="1" applyBorder="1"/>
    <xf numFmtId="0" fontId="4" fillId="4" borderId="0" xfId="0" applyFont="1" applyFill="1" applyBorder="1"/>
    <xf numFmtId="0" fontId="0" fillId="0" borderId="0" xfId="0" quotePrefix="1" applyFill="1"/>
    <xf numFmtId="0" fontId="0" fillId="5" borderId="9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0" borderId="28" xfId="0" applyFill="1" applyBorder="1"/>
    <xf numFmtId="167" fontId="0" fillId="0" borderId="28" xfId="0" applyNumberFormat="1" applyFill="1" applyBorder="1" applyAlignment="1">
      <alignment horizontal="left"/>
    </xf>
    <xf numFmtId="0" fontId="4" fillId="6" borderId="4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/>
    </xf>
    <xf numFmtId="166" fontId="0" fillId="0" borderId="41" xfId="0" applyNumberFormat="1" applyFill="1" applyBorder="1" applyAlignment="1">
      <alignment horizontal="center"/>
    </xf>
    <xf numFmtId="166" fontId="0" fillId="0" borderId="38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Protection="1">
      <protection locked="0"/>
    </xf>
    <xf numFmtId="0" fontId="23" fillId="8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7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2" fillId="6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6" borderId="2" xfId="0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6" borderId="2" xfId="0" applyFont="1" applyFill="1" applyBorder="1" applyAlignment="1">
      <alignment vertical="center" wrapText="1"/>
    </xf>
    <xf numFmtId="0" fontId="22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22" fillId="9" borderId="2" xfId="0" applyFont="1" applyFill="1" applyBorder="1" applyAlignment="1">
      <alignment vertical="center"/>
    </xf>
    <xf numFmtId="0" fontId="0" fillId="3" borderId="5" xfId="0" applyFill="1" applyBorder="1" applyAlignment="1" applyProtection="1">
      <alignment horizontal="left" vertical="center"/>
      <protection locked="0"/>
    </xf>
    <xf numFmtId="167" fontId="0" fillId="3" borderId="5" xfId="0" applyNumberFormat="1" applyFill="1" applyBorder="1" applyAlignment="1" applyProtection="1">
      <alignment horizontal="left" vertical="center"/>
      <protection locked="0"/>
    </xf>
    <xf numFmtId="0" fontId="14" fillId="3" borderId="34" xfId="1" applyFont="1" applyFill="1" applyBorder="1" applyAlignment="1" applyProtection="1">
      <alignment horizontal="left" vertical="center"/>
      <protection locked="0"/>
    </xf>
    <xf numFmtId="0" fontId="4" fillId="9" borderId="2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4" borderId="51" xfId="0" applyFill="1" applyBorder="1" applyAlignment="1">
      <alignment vertical="center"/>
    </xf>
    <xf numFmtId="0" fontId="2" fillId="4" borderId="52" xfId="0" applyFont="1" applyFill="1" applyBorder="1" applyAlignment="1">
      <alignment vertical="center"/>
    </xf>
    <xf numFmtId="0" fontId="0" fillId="3" borderId="33" xfId="0" applyFill="1" applyBorder="1" applyAlignment="1" applyProtection="1">
      <alignment horizontal="left" vertical="center"/>
      <protection locked="0"/>
    </xf>
    <xf numFmtId="167" fontId="0" fillId="3" borderId="33" xfId="0" applyNumberFormat="1" applyFill="1" applyBorder="1" applyAlignment="1" applyProtection="1">
      <alignment horizontal="left" vertical="center"/>
      <protection locked="0"/>
    </xf>
    <xf numFmtId="0" fontId="14" fillId="3" borderId="36" xfId="1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0" fillId="10" borderId="27" xfId="0" applyFill="1" applyBorder="1"/>
    <xf numFmtId="0" fontId="0" fillId="10" borderId="28" xfId="0" applyFill="1" applyBorder="1"/>
    <xf numFmtId="0" fontId="0" fillId="10" borderId="29" xfId="0" applyFill="1" applyBorder="1"/>
    <xf numFmtId="0" fontId="0" fillId="10" borderId="23" xfId="0" applyFill="1" applyBorder="1"/>
    <xf numFmtId="0" fontId="0" fillId="10" borderId="0" xfId="0" applyFill="1" applyBorder="1"/>
    <xf numFmtId="0" fontId="0" fillId="10" borderId="24" xfId="0" applyFill="1" applyBorder="1"/>
    <xf numFmtId="0" fontId="4" fillId="10" borderId="0" xfId="0" applyFont="1" applyFill="1" applyBorder="1"/>
    <xf numFmtId="0" fontId="1" fillId="10" borderId="0" xfId="1" applyFont="1" applyFill="1" applyBorder="1" applyAlignment="1" applyProtection="1"/>
    <xf numFmtId="0" fontId="27" fillId="10" borderId="0" xfId="0" applyFont="1" applyFill="1" applyBorder="1"/>
    <xf numFmtId="0" fontId="22" fillId="10" borderId="0" xfId="0" applyFont="1" applyFill="1" applyBorder="1"/>
    <xf numFmtId="0" fontId="0" fillId="10" borderId="0" xfId="0" applyFill="1" applyBorder="1" applyAlignment="1"/>
    <xf numFmtId="0" fontId="0" fillId="10" borderId="19" xfId="0" applyFill="1" applyBorder="1"/>
    <xf numFmtId="0" fontId="0" fillId="10" borderId="49" xfId="0" applyFill="1" applyBorder="1"/>
    <xf numFmtId="0" fontId="0" fillId="10" borderId="66" xfId="0" applyFill="1" applyBorder="1"/>
    <xf numFmtId="0" fontId="2" fillId="3" borderId="32" xfId="0" applyFont="1" applyFill="1" applyBorder="1" applyAlignment="1" applyProtection="1">
      <alignment horizontal="center" vertical="center"/>
      <protection locked="0"/>
    </xf>
    <xf numFmtId="0" fontId="20" fillId="3" borderId="4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1" fillId="12" borderId="2" xfId="0" applyFont="1" applyFill="1" applyBorder="1"/>
    <xf numFmtId="0" fontId="5" fillId="12" borderId="2" xfId="0" applyFont="1" applyFill="1" applyBorder="1"/>
    <xf numFmtId="0" fontId="6" fillId="12" borderId="2" xfId="0" applyFont="1" applyFill="1" applyBorder="1" applyAlignment="1"/>
    <xf numFmtId="0" fontId="1" fillId="12" borderId="1" xfId="0" applyFont="1" applyFill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6" xfId="0" applyFont="1" applyFill="1" applyBorder="1" applyAlignment="1" applyProtection="1">
      <alignment horizontal="center"/>
      <protection locked="0"/>
    </xf>
    <xf numFmtId="0" fontId="5" fillId="3" borderId="26" xfId="0" applyFont="1" applyFill="1" applyBorder="1" applyAlignment="1" applyProtection="1">
      <alignment horizontal="center"/>
      <protection locked="0"/>
    </xf>
    <xf numFmtId="0" fontId="6" fillId="3" borderId="26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7" xfId="0" applyFont="1" applyFill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/>
    </xf>
    <xf numFmtId="0" fontId="0" fillId="0" borderId="64" xfId="0" applyBorder="1" applyAlignment="1">
      <alignment horizontal="center"/>
    </xf>
    <xf numFmtId="165" fontId="0" fillId="0" borderId="70" xfId="0" applyNumberFormat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0" fillId="9" borderId="28" xfId="0" applyFill="1" applyBorder="1"/>
    <xf numFmtId="0" fontId="0" fillId="9" borderId="29" xfId="0" applyFill="1" applyBorder="1"/>
    <xf numFmtId="0" fontId="1" fillId="9" borderId="2" xfId="0" applyFont="1" applyFill="1" applyBorder="1" applyAlignment="1" applyProtection="1">
      <alignment horizontal="center"/>
    </xf>
    <xf numFmtId="0" fontId="5" fillId="9" borderId="2" xfId="0" applyFont="1" applyFill="1" applyBorder="1" applyAlignment="1" applyProtection="1">
      <alignment horizontal="center"/>
    </xf>
    <xf numFmtId="0" fontId="6" fillId="9" borderId="2" xfId="0" applyFont="1" applyFill="1" applyBorder="1" applyAlignment="1" applyProtection="1">
      <alignment horizontal="center"/>
    </xf>
    <xf numFmtId="0" fontId="5" fillId="9" borderId="3" xfId="0" applyFont="1" applyFill="1" applyBorder="1" applyAlignment="1" applyProtection="1">
      <alignment horizontal="center"/>
    </xf>
    <xf numFmtId="0" fontId="0" fillId="9" borderId="23" xfId="0" applyFill="1" applyBorder="1" applyAlignment="1">
      <alignment horizontal="center"/>
    </xf>
    <xf numFmtId="0" fontId="0" fillId="9" borderId="0" xfId="0" applyFill="1" applyBorder="1"/>
    <xf numFmtId="0" fontId="0" fillId="9" borderId="24" xfId="0" applyFill="1" applyBorder="1"/>
    <xf numFmtId="0" fontId="0" fillId="9" borderId="21" xfId="0" applyFill="1" applyBorder="1" applyAlignment="1">
      <alignment horizontal="center"/>
    </xf>
    <xf numFmtId="0" fontId="0" fillId="9" borderId="25" xfId="0" applyFill="1" applyBorder="1" applyAlignment="1">
      <alignment horizontal="center" vertical="center"/>
    </xf>
    <xf numFmtId="0" fontId="0" fillId="9" borderId="46" xfId="0" applyFill="1" applyBorder="1" applyAlignment="1">
      <alignment horizontal="center" vertical="center"/>
    </xf>
    <xf numFmtId="0" fontId="13" fillId="9" borderId="27" xfId="0" applyFont="1" applyFill="1" applyBorder="1" applyAlignment="1">
      <alignment horizontal="left"/>
    </xf>
    <xf numFmtId="0" fontId="11" fillId="9" borderId="23" xfId="0" applyFont="1" applyFill="1" applyBorder="1" applyAlignment="1">
      <alignment horizontal="left"/>
    </xf>
    <xf numFmtId="0" fontId="11" fillId="9" borderId="23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0" fontId="4" fillId="9" borderId="25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left" vertical="center"/>
    </xf>
    <xf numFmtId="167" fontId="0" fillId="9" borderId="0" xfId="0" applyNumberFormat="1" applyFill="1" applyBorder="1" applyAlignment="1">
      <alignment horizontal="left"/>
    </xf>
    <xf numFmtId="0" fontId="4" fillId="9" borderId="26" xfId="0" applyFont="1" applyFill="1" applyBorder="1" applyAlignment="1">
      <alignment horizontal="left" vertical="center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9" borderId="7" xfId="0" applyFill="1" applyBorder="1" applyAlignment="1" applyProtection="1">
      <alignment horizontal="center" vertical="center"/>
      <protection locked="0"/>
    </xf>
    <xf numFmtId="0" fontId="0" fillId="9" borderId="22" xfId="0" applyFill="1" applyBorder="1" applyAlignment="1" applyProtection="1">
      <alignment horizontal="center" vertical="center"/>
      <protection locked="0"/>
    </xf>
    <xf numFmtId="0" fontId="1" fillId="14" borderId="2" xfId="0" applyFont="1" applyFill="1" applyBorder="1" applyAlignment="1"/>
    <xf numFmtId="0" fontId="4" fillId="14" borderId="64" xfId="0" applyFont="1" applyFill="1" applyBorder="1" applyAlignment="1">
      <alignment horizontal="center" vertical="center" wrapText="1"/>
    </xf>
    <xf numFmtId="0" fontId="4" fillId="14" borderId="50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/>
    <xf numFmtId="0" fontId="4" fillId="14" borderId="42" xfId="0" applyFont="1" applyFill="1" applyBorder="1" applyAlignment="1">
      <alignment horizontal="center" vertical="center" wrapText="1"/>
    </xf>
    <xf numFmtId="168" fontId="4" fillId="9" borderId="26" xfId="0" applyNumberFormat="1" applyFont="1" applyFill="1" applyBorder="1" applyAlignment="1">
      <alignment horizontal="center" vertical="center" wrapText="1"/>
    </xf>
    <xf numFmtId="0" fontId="1" fillId="14" borderId="32" xfId="0" applyFont="1" applyFill="1" applyBorder="1" applyAlignment="1"/>
    <xf numFmtId="0" fontId="5" fillId="9" borderId="32" xfId="0" applyFont="1" applyFill="1" applyBorder="1" applyAlignment="1" applyProtection="1">
      <alignment horizontal="center"/>
    </xf>
    <xf numFmtId="0" fontId="1" fillId="3" borderId="32" xfId="0" applyFont="1" applyFill="1" applyBorder="1" applyAlignment="1" applyProtection="1">
      <alignment horizontal="center"/>
      <protection locked="0"/>
    </xf>
    <xf numFmtId="0" fontId="5" fillId="3" borderId="32" xfId="0" applyFont="1" applyFill="1" applyBorder="1" applyAlignment="1" applyProtection="1">
      <alignment horizontal="center"/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0" fontId="1" fillId="12" borderId="2" xfId="0" applyFont="1" applyFill="1" applyBorder="1" applyAlignment="1" applyProtection="1">
      <alignment horizontal="center"/>
    </xf>
    <xf numFmtId="165" fontId="1" fillId="12" borderId="2" xfId="0" applyNumberFormat="1" applyFont="1" applyFill="1" applyBorder="1" applyAlignment="1" applyProtection="1">
      <alignment horizontal="center"/>
    </xf>
    <xf numFmtId="0" fontId="5" fillId="12" borderId="2" xfId="0" applyFont="1" applyFill="1" applyBorder="1" applyAlignment="1" applyProtection="1">
      <alignment horizontal="center"/>
    </xf>
    <xf numFmtId="0" fontId="6" fillId="12" borderId="2" xfId="0" applyFont="1" applyFill="1" applyBorder="1" applyAlignment="1" applyProtection="1">
      <alignment horizontal="center"/>
    </xf>
    <xf numFmtId="0" fontId="6" fillId="14" borderId="2" xfId="0" applyFont="1" applyFill="1" applyBorder="1" applyAlignment="1" applyProtection="1">
      <alignment horizontal="center"/>
    </xf>
    <xf numFmtId="165" fontId="1" fillId="14" borderId="2" xfId="0" applyNumberFormat="1" applyFont="1" applyFill="1" applyBorder="1" applyAlignment="1" applyProtection="1">
      <alignment horizontal="center"/>
    </xf>
    <xf numFmtId="0" fontId="9" fillId="12" borderId="2" xfId="0" applyFont="1" applyFill="1" applyBorder="1" applyAlignment="1">
      <alignment horizontal="right"/>
    </xf>
    <xf numFmtId="165" fontId="4" fillId="12" borderId="2" xfId="0" applyNumberFormat="1" applyFont="1" applyFill="1" applyBorder="1" applyAlignment="1">
      <alignment horizontal="center" vertical="center"/>
    </xf>
    <xf numFmtId="0" fontId="10" fillId="14" borderId="2" xfId="0" applyFont="1" applyFill="1" applyBorder="1"/>
    <xf numFmtId="0" fontId="4" fillId="14" borderId="2" xfId="0" applyFont="1" applyFill="1" applyBorder="1"/>
    <xf numFmtId="0" fontId="9" fillId="14" borderId="2" xfId="0" applyFont="1" applyFill="1" applyBorder="1" applyAlignment="1">
      <alignment horizontal="right"/>
    </xf>
    <xf numFmtId="165" fontId="4" fillId="14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vertical="center" wrapText="1"/>
    </xf>
    <xf numFmtId="168" fontId="4" fillId="9" borderId="2" xfId="0" applyNumberFormat="1" applyFont="1" applyFill="1" applyBorder="1" applyAlignment="1">
      <alignment horizontal="center" vertical="center" wrapText="1"/>
    </xf>
    <xf numFmtId="0" fontId="3" fillId="10" borderId="0" xfId="0" applyFont="1" applyFill="1" applyBorder="1"/>
    <xf numFmtId="0" fontId="0" fillId="10" borderId="0" xfId="0" applyFill="1"/>
    <xf numFmtId="0" fontId="0" fillId="10" borderId="0" xfId="0" applyFill="1" applyAlignment="1">
      <alignment horizontal="center" vertical="center" wrapText="1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/>
    </xf>
    <xf numFmtId="0" fontId="0" fillId="10" borderId="0" xfId="0" applyFill="1" applyAlignment="1">
      <alignment horizontal="center" wrapText="1"/>
    </xf>
    <xf numFmtId="0" fontId="0" fillId="10" borderId="2" xfId="0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22" fillId="14" borderId="2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22" fillId="14" borderId="1" xfId="0" applyFont="1" applyFill="1" applyBorder="1" applyAlignment="1">
      <alignment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2" fillId="14" borderId="3" xfId="0" applyFont="1" applyFill="1" applyBorder="1" applyAlignment="1">
      <alignment vertical="center" wrapText="1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Border="1" applyAlignment="1">
      <alignment horizontal="left" vertical="center" wrapText="1"/>
    </xf>
    <xf numFmtId="0" fontId="4" fillId="14" borderId="30" xfId="0" applyFont="1" applyFill="1" applyBorder="1" applyAlignment="1">
      <alignment horizontal="center" vertical="center" wrapText="1"/>
    </xf>
    <xf numFmtId="0" fontId="30" fillId="3" borderId="40" xfId="0" applyFont="1" applyFill="1" applyBorder="1" applyAlignment="1" applyProtection="1">
      <alignment horizontal="center" vertical="center" wrapText="1"/>
      <protection locked="0"/>
    </xf>
    <xf numFmtId="0" fontId="20" fillId="3" borderId="71" xfId="0" applyFont="1" applyFill="1" applyBorder="1" applyAlignment="1" applyProtection="1">
      <alignment vertical="top" wrapText="1"/>
      <protection locked="0"/>
    </xf>
    <xf numFmtId="0" fontId="30" fillId="3" borderId="71" xfId="0" applyFont="1" applyFill="1" applyBorder="1" applyAlignment="1" applyProtection="1">
      <alignment horizontal="center" vertical="center" wrapText="1"/>
      <protection locked="0"/>
    </xf>
    <xf numFmtId="0" fontId="30" fillId="10" borderId="3" xfId="0" applyFont="1" applyFill="1" applyBorder="1" applyAlignment="1">
      <alignment horizontal="center" vertical="center"/>
    </xf>
    <xf numFmtId="0" fontId="30" fillId="10" borderId="47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 vertical="center"/>
    </xf>
    <xf numFmtId="0" fontId="4" fillId="9" borderId="67" xfId="0" applyFont="1" applyFill="1" applyBorder="1" applyAlignment="1">
      <alignment horizontal="center" vertical="center"/>
    </xf>
    <xf numFmtId="0" fontId="2" fillId="11" borderId="31" xfId="0" applyFont="1" applyFill="1" applyBorder="1" applyAlignment="1">
      <alignment horizontal="center" vertical="center"/>
    </xf>
    <xf numFmtId="0" fontId="4" fillId="13" borderId="1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42" xfId="0" applyFont="1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0" fontId="0" fillId="13" borderId="2" xfId="0" applyFill="1" applyBorder="1" applyAlignment="1" applyProtection="1">
      <alignment horizontal="left" vertical="center"/>
    </xf>
    <xf numFmtId="164" fontId="0" fillId="3" borderId="2" xfId="0" applyNumberFormat="1" applyFill="1" applyBorder="1" applyAlignment="1" applyProtection="1">
      <alignment horizontal="center" vertical="center"/>
      <protection locked="0"/>
    </xf>
    <xf numFmtId="0" fontId="0" fillId="13" borderId="46" xfId="0" applyFill="1" applyBorder="1" applyAlignment="1">
      <alignment horizontal="center" vertical="center"/>
    </xf>
    <xf numFmtId="0" fontId="0" fillId="13" borderId="3" xfId="0" applyFill="1" applyBorder="1" applyAlignment="1" applyProtection="1">
      <alignment horizontal="left" vertical="center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0" fontId="4" fillId="13" borderId="1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/>
    </xf>
    <xf numFmtId="0" fontId="10" fillId="12" borderId="2" xfId="0" applyFont="1" applyFill="1" applyBorder="1"/>
    <xf numFmtId="0" fontId="4" fillId="12" borderId="2" xfId="0" applyFont="1" applyFill="1" applyBorder="1"/>
    <xf numFmtId="0" fontId="1" fillId="10" borderId="0" xfId="0" applyFont="1" applyFill="1" applyBorder="1"/>
    <xf numFmtId="0" fontId="0" fillId="0" borderId="41" xfId="0" applyFill="1" applyBorder="1" applyAlignment="1">
      <alignment horizontal="left" vertical="center"/>
    </xf>
    <xf numFmtId="0" fontId="1" fillId="9" borderId="2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0" fillId="0" borderId="41" xfId="0" applyFill="1" applyBorder="1" applyAlignment="1">
      <alignment vertical="center"/>
    </xf>
    <xf numFmtId="0" fontId="20" fillId="3" borderId="25" xfId="0" applyFont="1" applyFill="1" applyBorder="1" applyAlignment="1" applyProtection="1">
      <alignment vertical="top" wrapText="1"/>
      <protection locked="0"/>
    </xf>
    <xf numFmtId="0" fontId="20" fillId="3" borderId="54" xfId="0" applyFont="1" applyFill="1" applyBorder="1" applyAlignment="1" applyProtection="1">
      <alignment vertical="top" wrapText="1"/>
      <protection locked="0"/>
    </xf>
    <xf numFmtId="0" fontId="20" fillId="3" borderId="2" xfId="0" applyFont="1" applyFill="1" applyBorder="1" applyAlignment="1" applyProtection="1">
      <alignment vertical="top" wrapText="1"/>
      <protection locked="0"/>
    </xf>
    <xf numFmtId="0" fontId="20" fillId="3" borderId="26" xfId="0" applyFont="1" applyFill="1" applyBorder="1" applyAlignment="1" applyProtection="1">
      <alignment vertical="top" wrapText="1"/>
      <protection locked="0"/>
    </xf>
    <xf numFmtId="0" fontId="0" fillId="0" borderId="0" xfId="0" applyFill="1" applyProtection="1"/>
    <xf numFmtId="0" fontId="0" fillId="0" borderId="0" xfId="0" applyProtection="1"/>
    <xf numFmtId="0" fontId="0" fillId="5" borderId="73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22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11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textRotation="90"/>
    </xf>
    <xf numFmtId="0" fontId="8" fillId="12" borderId="2" xfId="0" applyFont="1" applyFill="1" applyBorder="1" applyAlignment="1">
      <alignment vertical="center" wrapText="1"/>
    </xf>
    <xf numFmtId="0" fontId="5" fillId="12" borderId="2" xfId="0" applyFont="1" applyFill="1" applyBorder="1" applyAlignment="1">
      <alignment vertical="center" wrapText="1"/>
    </xf>
    <xf numFmtId="0" fontId="6" fillId="12" borderId="2" xfId="0" applyFont="1" applyFill="1" applyBorder="1" applyAlignment="1">
      <alignment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vertical="center" wrapText="1"/>
    </xf>
    <xf numFmtId="0" fontId="29" fillId="9" borderId="51" xfId="0" applyFont="1" applyFill="1" applyBorder="1" applyAlignment="1"/>
    <xf numFmtId="0" fontId="29" fillId="9" borderId="52" xfId="0" applyFont="1" applyFill="1" applyBorder="1" applyAlignment="1"/>
    <xf numFmtId="0" fontId="1" fillId="12" borderId="2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5" fillId="12" borderId="2" xfId="0" applyFont="1" applyFill="1" applyBorder="1" applyAlignment="1"/>
    <xf numFmtId="0" fontId="4" fillId="12" borderId="54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/>
    <xf numFmtId="0" fontId="1" fillId="12" borderId="3" xfId="0" applyFont="1" applyFill="1" applyBorder="1" applyAlignment="1"/>
    <xf numFmtId="0" fontId="4" fillId="9" borderId="12" xfId="0" applyFont="1" applyFill="1" applyBorder="1" applyAlignment="1" applyProtection="1">
      <alignment horizontal="center"/>
      <protection locked="0"/>
    </xf>
    <xf numFmtId="0" fontId="4" fillId="9" borderId="2" xfId="0" applyFont="1" applyFill="1" applyBorder="1" applyAlignment="1" applyProtection="1">
      <alignment horizontal="center" vertical="top" wrapText="1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1" fillId="10" borderId="2" xfId="0" applyFont="1" applyFill="1" applyBorder="1" applyAlignment="1" applyProtection="1">
      <alignment horizontal="center" vertical="center"/>
      <protection locked="0"/>
    </xf>
    <xf numFmtId="0" fontId="1" fillId="10" borderId="26" xfId="0" applyFont="1" applyFill="1" applyBorder="1" applyAlignment="1" applyProtection="1">
      <alignment horizontal="center" vertical="center"/>
      <protection locked="0"/>
    </xf>
    <xf numFmtId="0" fontId="0" fillId="10" borderId="26" xfId="0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10" borderId="47" xfId="0" applyFill="1" applyBorder="1" applyAlignment="1" applyProtection="1">
      <alignment horizontal="center" vertical="center"/>
      <protection locked="0"/>
    </xf>
    <xf numFmtId="0" fontId="4" fillId="9" borderId="25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 applyProtection="1">
      <alignment horizontal="center" vertical="center"/>
    </xf>
    <xf numFmtId="0" fontId="4" fillId="9" borderId="46" xfId="0" applyFont="1" applyFill="1" applyBorder="1" applyAlignment="1" applyProtection="1">
      <alignment horizontal="center" vertical="center"/>
    </xf>
    <xf numFmtId="0" fontId="4" fillId="9" borderId="3" xfId="0" applyFont="1" applyFill="1" applyBorder="1" applyAlignment="1" applyProtection="1">
      <alignment horizontal="center" vertical="center"/>
    </xf>
    <xf numFmtId="167" fontId="1" fillId="3" borderId="5" xfId="0" applyNumberFormat="1" applyFont="1" applyFill="1" applyBorder="1" applyAlignment="1" applyProtection="1">
      <alignment horizontal="left" vertical="center"/>
      <protection locked="0"/>
    </xf>
    <xf numFmtId="165" fontId="0" fillId="0" borderId="30" xfId="0" applyNumberForma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9" fontId="4" fillId="0" borderId="32" xfId="12" applyFont="1" applyBorder="1" applyAlignment="1">
      <alignment horizontal="center" vertical="center"/>
    </xf>
    <xf numFmtId="0" fontId="2" fillId="5" borderId="39" xfId="0" applyFont="1" applyFill="1" applyBorder="1" applyAlignment="1" applyProtection="1">
      <alignment horizontal="center" vertical="center" textRotation="90"/>
    </xf>
    <xf numFmtId="0" fontId="2" fillId="5" borderId="40" xfId="0" applyFont="1" applyFill="1" applyBorder="1" applyAlignment="1" applyProtection="1">
      <alignment horizontal="center" vertical="center" textRotation="90"/>
    </xf>
    <xf numFmtId="0" fontId="0" fillId="0" borderId="0" xfId="0" applyFill="1" applyAlignment="1">
      <alignment horizontal="center" vertical="center"/>
    </xf>
    <xf numFmtId="0" fontId="1" fillId="3" borderId="42" xfId="0" applyFont="1" applyFill="1" applyBorder="1" applyAlignment="1" applyProtection="1">
      <alignment vertical="center" wrapText="1"/>
    </xf>
    <xf numFmtId="0" fontId="1" fillId="3" borderId="54" xfId="0" applyFont="1" applyFill="1" applyBorder="1" applyAlignment="1" applyProtection="1">
      <alignment vertical="center" wrapText="1"/>
    </xf>
    <xf numFmtId="165" fontId="0" fillId="0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9" fontId="0" fillId="10" borderId="2" xfId="12" applyFont="1" applyFill="1" applyBorder="1" applyAlignment="1">
      <alignment horizontal="center" vertical="center"/>
    </xf>
    <xf numFmtId="2" fontId="0" fillId="10" borderId="2" xfId="0" applyNumberFormat="1" applyFill="1" applyBorder="1" applyAlignment="1">
      <alignment horizontal="center" vertical="center"/>
    </xf>
    <xf numFmtId="169" fontId="0" fillId="10" borderId="2" xfId="0" applyNumberFormat="1" applyFill="1" applyBorder="1" applyAlignment="1">
      <alignment horizontal="center" vertical="center"/>
    </xf>
    <xf numFmtId="0" fontId="34" fillId="13" borderId="61" xfId="0" applyFont="1" applyFill="1" applyBorder="1" applyAlignment="1">
      <alignment vertical="center"/>
    </xf>
    <xf numFmtId="2" fontId="0" fillId="10" borderId="2" xfId="0" applyNumberFormat="1" applyFill="1" applyBorder="1" applyAlignment="1">
      <alignment horizontal="center"/>
    </xf>
    <xf numFmtId="2" fontId="0" fillId="11" borderId="26" xfId="0" applyNumberFormat="1" applyFill="1" applyBorder="1" applyAlignment="1">
      <alignment horizontal="center" vertical="center"/>
    </xf>
    <xf numFmtId="2" fontId="0" fillId="11" borderId="47" xfId="0" applyNumberFormat="1" applyFill="1" applyBorder="1" applyAlignment="1">
      <alignment horizontal="center" vertical="center"/>
    </xf>
    <xf numFmtId="170" fontId="0" fillId="11" borderId="2" xfId="0" applyNumberFormat="1" applyFill="1" applyBorder="1" applyAlignment="1">
      <alignment horizontal="center" vertical="center"/>
    </xf>
    <xf numFmtId="170" fontId="0" fillId="11" borderId="3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3" fillId="10" borderId="28" xfId="0" applyFont="1" applyFill="1" applyBorder="1"/>
    <xf numFmtId="0" fontId="2" fillId="5" borderId="3" xfId="0" applyFont="1" applyFill="1" applyBorder="1" applyAlignment="1" applyProtection="1">
      <alignment horizontal="center" vertical="center" textRotation="90"/>
    </xf>
    <xf numFmtId="170" fontId="0" fillId="6" borderId="2" xfId="0" applyNumberFormat="1" applyFill="1" applyBorder="1" applyAlignment="1">
      <alignment horizontal="center" vertical="center"/>
    </xf>
    <xf numFmtId="170" fontId="0" fillId="14" borderId="2" xfId="0" applyNumberFormat="1" applyFill="1" applyBorder="1" applyAlignment="1">
      <alignment horizontal="center" vertical="center"/>
    </xf>
    <xf numFmtId="170" fontId="0" fillId="2" borderId="2" xfId="0" applyNumberFormat="1" applyFill="1" applyBorder="1" applyAlignment="1">
      <alignment horizontal="center" vertical="center"/>
    </xf>
    <xf numFmtId="170" fontId="0" fillId="9" borderId="26" xfId="0" applyNumberFormat="1" applyFill="1" applyBorder="1" applyAlignment="1">
      <alignment horizontal="center" vertical="center"/>
    </xf>
    <xf numFmtId="170" fontId="0" fillId="6" borderId="3" xfId="0" applyNumberFormat="1" applyFill="1" applyBorder="1" applyAlignment="1">
      <alignment horizontal="center" vertical="center"/>
    </xf>
    <xf numFmtId="170" fontId="0" fillId="14" borderId="3" xfId="0" applyNumberFormat="1" applyFill="1" applyBorder="1" applyAlignment="1">
      <alignment horizontal="center" vertical="center"/>
    </xf>
    <xf numFmtId="170" fontId="0" fillId="2" borderId="3" xfId="0" applyNumberFormat="1" applyFill="1" applyBorder="1" applyAlignment="1">
      <alignment horizontal="center" vertical="center"/>
    </xf>
    <xf numFmtId="170" fontId="0" fillId="9" borderId="47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4" borderId="51" xfId="0" applyFont="1" applyFill="1" applyBorder="1" applyAlignment="1" applyProtection="1">
      <alignment vertical="center"/>
      <protection locked="0"/>
    </xf>
    <xf numFmtId="0" fontId="11" fillId="4" borderId="52" xfId="0" applyFont="1" applyFill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0" fillId="10" borderId="0" xfId="0" applyFill="1" applyBorder="1" applyAlignment="1">
      <alignment horizontal="left"/>
    </xf>
    <xf numFmtId="0" fontId="1" fillId="10" borderId="49" xfId="0" applyFont="1" applyFill="1" applyBorder="1"/>
    <xf numFmtId="0" fontId="0" fillId="9" borderId="83" xfId="0" applyFill="1" applyBorder="1" applyAlignment="1">
      <alignment horizontal="center"/>
    </xf>
    <xf numFmtId="49" fontId="4" fillId="9" borderId="2" xfId="0" applyNumberFormat="1" applyFont="1" applyFill="1" applyBorder="1" applyAlignment="1">
      <alignment horizontal="center"/>
    </xf>
    <xf numFmtId="49" fontId="4" fillId="9" borderId="24" xfId="0" applyNumberFormat="1" applyFont="1" applyFill="1" applyBorder="1" applyAlignment="1">
      <alignment horizontal="center"/>
    </xf>
    <xf numFmtId="0" fontId="4" fillId="9" borderId="32" xfId="0" applyFont="1" applyFill="1" applyBorder="1" applyAlignment="1">
      <alignment horizontal="center"/>
    </xf>
    <xf numFmtId="0" fontId="4" fillId="9" borderId="83" xfId="0" applyFont="1" applyFill="1" applyBorder="1" applyAlignment="1">
      <alignment horizontal="center"/>
    </xf>
    <xf numFmtId="49" fontId="4" fillId="9" borderId="84" xfId="0" applyNumberFormat="1" applyFont="1" applyFill="1" applyBorder="1" applyAlignment="1">
      <alignment horizontal="center"/>
    </xf>
    <xf numFmtId="49" fontId="4" fillId="9" borderId="85" xfId="0" applyNumberFormat="1" applyFont="1" applyFill="1" applyBorder="1" applyAlignment="1">
      <alignment horizontal="center"/>
    </xf>
    <xf numFmtId="0" fontId="20" fillId="3" borderId="39" xfId="0" applyFont="1" applyFill="1" applyBorder="1" applyAlignment="1" applyProtection="1">
      <alignment vertical="top" wrapText="1"/>
      <protection locked="0"/>
    </xf>
    <xf numFmtId="0" fontId="4" fillId="9" borderId="1" xfId="0" applyFont="1" applyFill="1" applyBorder="1" applyAlignment="1">
      <alignment horizontal="center"/>
    </xf>
    <xf numFmtId="0" fontId="4" fillId="9" borderId="5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47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>
      <alignment horizontal="center"/>
    </xf>
    <xf numFmtId="0" fontId="2" fillId="12" borderId="43" xfId="0" applyFont="1" applyFill="1" applyBorder="1" applyAlignment="1">
      <alignment vertical="center"/>
    </xf>
    <xf numFmtId="0" fontId="2" fillId="12" borderId="36" xfId="0" applyFont="1" applyFill="1" applyBorder="1" applyAlignment="1">
      <alignment vertical="center"/>
    </xf>
    <xf numFmtId="0" fontId="6" fillId="12" borderId="32" xfId="0" applyFont="1" applyFill="1" applyBorder="1" applyAlignment="1"/>
    <xf numFmtId="0" fontId="6" fillId="9" borderId="32" xfId="0" applyFont="1" applyFill="1" applyBorder="1" applyAlignment="1" applyProtection="1">
      <alignment horizontal="center"/>
    </xf>
    <xf numFmtId="0" fontId="6" fillId="3" borderId="32" xfId="0" applyFont="1" applyFill="1" applyBorder="1" applyAlignment="1" applyProtection="1">
      <alignment horizontal="center"/>
      <protection locked="0"/>
    </xf>
    <xf numFmtId="0" fontId="6" fillId="3" borderId="35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  <protection locked="0"/>
    </xf>
    <xf numFmtId="0" fontId="6" fillId="12" borderId="3" xfId="0" applyFont="1" applyFill="1" applyBorder="1" applyAlignment="1"/>
    <xf numFmtId="0" fontId="6" fillId="9" borderId="3" xfId="0" applyFont="1" applyFill="1" applyBorder="1" applyAlignment="1" applyProtection="1">
      <alignment horizontal="center"/>
    </xf>
    <xf numFmtId="0" fontId="14" fillId="3" borderId="34" xfId="1" applyFill="1" applyBorder="1" applyAlignment="1" applyProtection="1">
      <alignment horizontal="left" vertical="center"/>
      <protection locked="0"/>
    </xf>
    <xf numFmtId="0" fontId="4" fillId="9" borderId="40" xfId="0" applyFont="1" applyFill="1" applyBorder="1" applyAlignment="1">
      <alignment horizontal="center"/>
    </xf>
    <xf numFmtId="0" fontId="36" fillId="10" borderId="0" xfId="0" applyFont="1" applyFill="1" applyBorder="1"/>
    <xf numFmtId="0" fontId="4" fillId="9" borderId="71" xfId="0" applyFont="1" applyFill="1" applyBorder="1" applyAlignment="1">
      <alignment horizontal="center"/>
    </xf>
    <xf numFmtId="0" fontId="14" fillId="10" borderId="0" xfId="1" applyFill="1" applyBorder="1" applyAlignment="1" applyProtection="1">
      <alignment horizontal="left"/>
    </xf>
    <xf numFmtId="0" fontId="1" fillId="10" borderId="0" xfId="0" applyFont="1" applyFill="1" applyBorder="1" applyAlignment="1">
      <alignment horizontal="left"/>
    </xf>
    <xf numFmtId="0" fontId="30" fillId="10" borderId="0" xfId="0" applyFont="1" applyFill="1" applyBorder="1"/>
    <xf numFmtId="0" fontId="14" fillId="10" borderId="0" xfId="1" applyFill="1" applyBorder="1" applyAlignment="1" applyProtection="1">
      <alignment horizontal="left"/>
    </xf>
    <xf numFmtId="0" fontId="14" fillId="10" borderId="0" xfId="1" applyFont="1" applyFill="1" applyBorder="1" applyAlignment="1" applyProtection="1">
      <alignment horizontal="left"/>
    </xf>
    <xf numFmtId="0" fontId="25" fillId="10" borderId="0" xfId="0" applyFont="1" applyFill="1" applyBorder="1" applyAlignment="1">
      <alignment horizontal="left"/>
    </xf>
    <xf numFmtId="0" fontId="4" fillId="10" borderId="0" xfId="0" applyFont="1" applyFill="1" applyBorder="1" applyAlignment="1">
      <alignment horizontal="left"/>
    </xf>
    <xf numFmtId="0" fontId="1" fillId="10" borderId="0" xfId="0" applyFont="1" applyFill="1" applyBorder="1" applyAlignment="1">
      <alignment horizontal="left"/>
    </xf>
    <xf numFmtId="0" fontId="0" fillId="10" borderId="0" xfId="0" applyFill="1" applyBorder="1" applyAlignment="1">
      <alignment horizontal="left"/>
    </xf>
    <xf numFmtId="0" fontId="2" fillId="5" borderId="58" xfId="0" applyFont="1" applyFill="1" applyBorder="1" applyAlignment="1" applyProtection="1">
      <alignment horizontal="center" vertical="center" textRotation="90"/>
    </xf>
    <xf numFmtId="0" fontId="2" fillId="5" borderId="39" xfId="0" applyFont="1" applyFill="1" applyBorder="1" applyAlignment="1" applyProtection="1">
      <alignment horizontal="center" vertical="center" textRotation="90"/>
    </xf>
    <xf numFmtId="0" fontId="2" fillId="5" borderId="33" xfId="0" applyFont="1" applyFill="1" applyBorder="1" applyAlignment="1" applyProtection="1">
      <alignment horizontal="center" vertical="center" textRotation="90"/>
    </xf>
    <xf numFmtId="0" fontId="0" fillId="3" borderId="50" xfId="0" applyFill="1" applyBorder="1" applyAlignment="1" applyProtection="1">
      <alignment vertical="center" wrapText="1"/>
    </xf>
    <xf numFmtId="0" fontId="0" fillId="3" borderId="66" xfId="0" applyFill="1" applyBorder="1" applyAlignment="1" applyProtection="1">
      <alignment vertical="center" wrapText="1"/>
    </xf>
    <xf numFmtId="0" fontId="0" fillId="3" borderId="80" xfId="0" applyFill="1" applyBorder="1" applyAlignment="1" applyProtection="1">
      <alignment vertical="center" wrapText="1"/>
    </xf>
    <xf numFmtId="0" fontId="0" fillId="3" borderId="81" xfId="0" applyFill="1" applyBorder="1" applyAlignment="1" applyProtection="1">
      <alignment vertical="center" wrapText="1"/>
    </xf>
    <xf numFmtId="0" fontId="1" fillId="3" borderId="76" xfId="0" applyFont="1" applyFill="1" applyBorder="1" applyAlignment="1" applyProtection="1">
      <alignment vertical="center" wrapText="1"/>
    </xf>
    <xf numFmtId="0" fontId="1" fillId="3" borderId="77" xfId="0" applyFont="1" applyFill="1" applyBorder="1" applyAlignment="1" applyProtection="1">
      <alignment vertical="center" wrapText="1"/>
    </xf>
    <xf numFmtId="0" fontId="0" fillId="3" borderId="76" xfId="0" applyFill="1" applyBorder="1" applyAlignment="1" applyProtection="1">
      <alignment vertical="center" wrapText="1"/>
    </xf>
    <xf numFmtId="0" fontId="0" fillId="3" borderId="77" xfId="0" applyFill="1" applyBorder="1" applyAlignment="1" applyProtection="1">
      <alignment vertical="center" wrapText="1"/>
    </xf>
    <xf numFmtId="0" fontId="0" fillId="3" borderId="78" xfId="0" applyFill="1" applyBorder="1" applyAlignment="1" applyProtection="1">
      <alignment vertical="center" wrapText="1"/>
    </xf>
    <xf numFmtId="0" fontId="0" fillId="3" borderId="79" xfId="0" applyFill="1" applyBorder="1" applyAlignment="1" applyProtection="1">
      <alignment vertical="center" wrapText="1"/>
    </xf>
    <xf numFmtId="0" fontId="3" fillId="3" borderId="62" xfId="0" applyFont="1" applyFill="1" applyBorder="1" applyAlignment="1" applyProtection="1">
      <alignment horizontal="left" vertical="center" wrapText="1"/>
    </xf>
    <xf numFmtId="0" fontId="3" fillId="3" borderId="35" xfId="0" applyFont="1" applyFill="1" applyBorder="1" applyAlignment="1" applyProtection="1">
      <alignment horizontal="left" vertical="center" wrapText="1"/>
    </xf>
    <xf numFmtId="0" fontId="0" fillId="3" borderId="54" xfId="0" applyFill="1" applyBorder="1" applyAlignment="1" applyProtection="1">
      <alignment horizontal="center" vertical="center" wrapText="1"/>
    </xf>
    <xf numFmtId="0" fontId="0" fillId="3" borderId="82" xfId="0" applyFill="1" applyBorder="1" applyAlignment="1" applyProtection="1">
      <alignment horizontal="center" vertical="center" wrapText="1"/>
    </xf>
    <xf numFmtId="0" fontId="26" fillId="3" borderId="56" xfId="0" applyFont="1" applyFill="1" applyBorder="1" applyAlignment="1" applyProtection="1">
      <alignment horizontal="left" vertical="center"/>
    </xf>
    <xf numFmtId="0" fontId="26" fillId="3" borderId="51" xfId="0" applyFont="1" applyFill="1" applyBorder="1" applyAlignment="1" applyProtection="1">
      <alignment horizontal="left" vertical="center"/>
    </xf>
    <xf numFmtId="0" fontId="26" fillId="3" borderId="52" xfId="0" applyFont="1" applyFill="1" applyBorder="1" applyAlignment="1" applyProtection="1">
      <alignment horizontal="left" vertical="center"/>
    </xf>
    <xf numFmtId="0" fontId="4" fillId="5" borderId="21" xfId="0" applyFont="1" applyFill="1" applyBorder="1" applyAlignment="1" applyProtection="1">
      <alignment horizontal="center"/>
    </xf>
    <xf numFmtId="0" fontId="4" fillId="5" borderId="55" xfId="0" applyFont="1" applyFill="1" applyBorder="1" applyAlignment="1" applyProtection="1">
      <alignment horizontal="center"/>
    </xf>
    <xf numFmtId="0" fontId="4" fillId="5" borderId="42" xfId="0" applyFont="1" applyFill="1" applyBorder="1" applyAlignment="1" applyProtection="1">
      <alignment horizontal="center"/>
    </xf>
    <xf numFmtId="0" fontId="4" fillId="5" borderId="53" xfId="0" applyFont="1" applyFill="1" applyBorder="1" applyAlignment="1" applyProtection="1">
      <alignment horizontal="center"/>
    </xf>
    <xf numFmtId="0" fontId="2" fillId="5" borderId="40" xfId="0" applyFont="1" applyFill="1" applyBorder="1" applyAlignment="1" applyProtection="1">
      <alignment horizontal="center" vertical="center" textRotation="90"/>
    </xf>
    <xf numFmtId="0" fontId="1" fillId="3" borderId="74" xfId="0" applyFont="1" applyFill="1" applyBorder="1" applyAlignment="1" applyProtection="1">
      <alignment vertical="center" wrapText="1"/>
    </xf>
    <xf numFmtId="0" fontId="0" fillId="3" borderId="75" xfId="0" applyFill="1" applyBorder="1" applyAlignment="1" applyProtection="1">
      <alignment vertical="center" wrapText="1"/>
    </xf>
    <xf numFmtId="0" fontId="1" fillId="3" borderId="78" xfId="0" applyFont="1" applyFill="1" applyBorder="1" applyAlignment="1" applyProtection="1">
      <alignment vertical="center" wrapText="1"/>
    </xf>
    <xf numFmtId="0" fontId="1" fillId="3" borderId="79" xfId="0" applyFont="1" applyFill="1" applyBorder="1" applyAlignment="1" applyProtection="1">
      <alignment vertical="center" wrapText="1"/>
    </xf>
    <xf numFmtId="0" fontId="29" fillId="3" borderId="21" xfId="0" applyFont="1" applyFill="1" applyBorder="1" applyAlignment="1" applyProtection="1">
      <alignment horizontal="left"/>
      <protection locked="0"/>
    </xf>
    <xf numFmtId="0" fontId="29" fillId="3" borderId="57" xfId="0" applyFont="1" applyFill="1" applyBorder="1" applyAlignment="1" applyProtection="1">
      <alignment horizontal="left"/>
      <protection locked="0"/>
    </xf>
    <xf numFmtId="0" fontId="29" fillId="3" borderId="53" xfId="0" applyFont="1" applyFill="1" applyBorder="1" applyAlignment="1" applyProtection="1">
      <alignment horizontal="left"/>
      <protection locked="0"/>
    </xf>
    <xf numFmtId="0" fontId="11" fillId="9" borderId="27" xfId="0" applyFont="1" applyFill="1" applyBorder="1" applyAlignment="1">
      <alignment horizontal="center"/>
    </xf>
    <xf numFmtId="0" fontId="11" fillId="9" borderId="28" xfId="0" applyFont="1" applyFill="1" applyBorder="1" applyAlignment="1">
      <alignment horizontal="center"/>
    </xf>
    <xf numFmtId="0" fontId="26" fillId="3" borderId="27" xfId="0" applyFont="1" applyFill="1" applyBorder="1" applyAlignment="1" applyProtection="1">
      <alignment horizontal="left" vertical="center"/>
    </xf>
    <xf numFmtId="0" fontId="26" fillId="3" borderId="28" xfId="0" applyFont="1" applyFill="1" applyBorder="1" applyAlignment="1" applyProtection="1">
      <alignment horizontal="left" vertical="center"/>
    </xf>
    <xf numFmtId="0" fontId="26" fillId="3" borderId="29" xfId="0" applyFont="1" applyFill="1" applyBorder="1" applyAlignment="1" applyProtection="1">
      <alignment horizontal="left" vertical="center"/>
    </xf>
    <xf numFmtId="0" fontId="2" fillId="3" borderId="67" xfId="0" applyFont="1" applyFill="1" applyBorder="1" applyAlignment="1" applyProtection="1">
      <alignment horizontal="left"/>
      <protection locked="0"/>
    </xf>
    <xf numFmtId="0" fontId="25" fillId="3" borderId="68" xfId="0" applyFont="1" applyFill="1" applyBorder="1" applyAlignment="1" applyProtection="1">
      <alignment horizontal="left"/>
      <protection locked="0"/>
    </xf>
    <xf numFmtId="0" fontId="25" fillId="3" borderId="69" xfId="0" applyFont="1" applyFill="1" applyBorder="1" applyAlignment="1" applyProtection="1">
      <alignment horizontal="left"/>
      <protection locked="0"/>
    </xf>
    <xf numFmtId="0" fontId="29" fillId="9" borderId="56" xfId="0" applyFont="1" applyFill="1" applyBorder="1" applyAlignment="1">
      <alignment horizontal="center"/>
    </xf>
    <xf numFmtId="0" fontId="29" fillId="9" borderId="51" xfId="0" applyFont="1" applyFill="1" applyBorder="1" applyAlignment="1">
      <alignment horizontal="center"/>
    </xf>
    <xf numFmtId="0" fontId="29" fillId="9" borderId="52" xfId="0" applyFont="1" applyFill="1" applyBorder="1" applyAlignment="1">
      <alignment horizontal="center"/>
    </xf>
    <xf numFmtId="0" fontId="4" fillId="9" borderId="42" xfId="0" applyFont="1" applyFill="1" applyBorder="1" applyAlignment="1">
      <alignment horizontal="center"/>
    </xf>
    <xf numFmtId="0" fontId="4" fillId="9" borderId="57" xfId="0" applyFont="1" applyFill="1" applyBorder="1" applyAlignment="1">
      <alignment horizontal="center"/>
    </xf>
    <xf numFmtId="0" fontId="4" fillId="9" borderId="53" xfId="0" applyFont="1" applyFill="1" applyBorder="1" applyAlignment="1">
      <alignment horizontal="center"/>
    </xf>
    <xf numFmtId="0" fontId="13" fillId="9" borderId="27" xfId="0" applyFont="1" applyFill="1" applyBorder="1" applyAlignment="1">
      <alignment horizontal="left"/>
    </xf>
    <xf numFmtId="0" fontId="13" fillId="9" borderId="28" xfId="0" applyFont="1" applyFill="1" applyBorder="1" applyAlignment="1">
      <alignment horizontal="left"/>
    </xf>
    <xf numFmtId="0" fontId="13" fillId="9" borderId="29" xfId="0" applyFont="1" applyFill="1" applyBorder="1" applyAlignment="1">
      <alignment horizontal="left"/>
    </xf>
    <xf numFmtId="0" fontId="1" fillId="9" borderId="23" xfId="0" applyFont="1" applyFill="1" applyBorder="1" applyAlignment="1">
      <alignment horizontal="left" vertical="center" wrapText="1"/>
    </xf>
    <xf numFmtId="0" fontId="0" fillId="9" borderId="0" xfId="0" applyFill="1" applyBorder="1" applyAlignment="1">
      <alignment horizontal="left" vertical="center" wrapText="1"/>
    </xf>
    <xf numFmtId="0" fontId="0" fillId="9" borderId="24" xfId="0" applyFill="1" applyBorder="1" applyAlignment="1">
      <alignment horizontal="left" vertical="center" wrapText="1"/>
    </xf>
    <xf numFmtId="0" fontId="0" fillId="9" borderId="19" xfId="0" applyFill="1" applyBorder="1" applyAlignment="1">
      <alignment horizontal="left" vertical="center" wrapText="1"/>
    </xf>
    <xf numFmtId="0" fontId="0" fillId="9" borderId="49" xfId="0" applyFill="1" applyBorder="1" applyAlignment="1">
      <alignment horizontal="left" vertical="center" wrapText="1"/>
    </xf>
    <xf numFmtId="0" fontId="0" fillId="9" borderId="66" xfId="0" applyFill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left" vertical="center"/>
    </xf>
    <xf numFmtId="0" fontId="12" fillId="4" borderId="72" xfId="0" applyFont="1" applyFill="1" applyBorder="1" applyAlignment="1">
      <alignment horizontal="left" vertical="center"/>
    </xf>
    <xf numFmtId="0" fontId="24" fillId="9" borderId="54" xfId="0" applyFont="1" applyFill="1" applyBorder="1" applyAlignment="1">
      <alignment horizontal="center" vertical="center"/>
    </xf>
    <xf numFmtId="0" fontId="24" fillId="9" borderId="60" xfId="0" applyFont="1" applyFill="1" applyBorder="1" applyAlignment="1">
      <alignment horizontal="center" vertical="center"/>
    </xf>
    <xf numFmtId="0" fontId="24" fillId="9" borderId="61" xfId="0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/>
    </xf>
    <xf numFmtId="0" fontId="11" fillId="9" borderId="56" xfId="0" applyFont="1" applyFill="1" applyBorder="1" applyAlignment="1">
      <alignment horizontal="left" vertical="center"/>
    </xf>
    <xf numFmtId="0" fontId="12" fillId="9" borderId="51" xfId="0" applyFont="1" applyFill="1" applyBorder="1" applyAlignment="1">
      <alignment horizontal="left" vertical="center"/>
    </xf>
    <xf numFmtId="0" fontId="12" fillId="9" borderId="52" xfId="0" applyFont="1" applyFill="1" applyBorder="1" applyAlignment="1">
      <alignment horizontal="left" vertical="center"/>
    </xf>
    <xf numFmtId="0" fontId="2" fillId="9" borderId="62" xfId="0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right" vertical="center"/>
    </xf>
    <xf numFmtId="0" fontId="25" fillId="14" borderId="25" xfId="0" applyFont="1" applyFill="1" applyBorder="1" applyAlignment="1">
      <alignment horizontal="right" vertical="center"/>
    </xf>
    <xf numFmtId="0" fontId="2" fillId="14" borderId="2" xfId="0" applyFont="1" applyFill="1" applyBorder="1" applyAlignment="1">
      <alignment horizontal="right" vertical="center"/>
    </xf>
    <xf numFmtId="0" fontId="2" fillId="2" borderId="46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4" borderId="56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4" fillId="6" borderId="54" xfId="0" applyFont="1" applyFill="1" applyBorder="1" applyAlignment="1">
      <alignment horizontal="center" vertical="center"/>
    </xf>
    <xf numFmtId="0" fontId="24" fillId="6" borderId="60" xfId="0" applyFont="1" applyFill="1" applyBorder="1" applyAlignment="1">
      <alignment horizontal="center" vertical="center"/>
    </xf>
    <xf numFmtId="0" fontId="24" fillId="6" borderId="61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61" xfId="0" applyFont="1" applyFill="1" applyBorder="1" applyAlignment="1">
      <alignment horizontal="center" vertical="center"/>
    </xf>
    <xf numFmtId="0" fontId="24" fillId="7" borderId="54" xfId="0" applyFont="1" applyFill="1" applyBorder="1" applyAlignment="1">
      <alignment horizontal="center" vertical="center"/>
    </xf>
    <xf numFmtId="0" fontId="24" fillId="7" borderId="60" xfId="0" applyFont="1" applyFill="1" applyBorder="1" applyAlignment="1">
      <alignment horizontal="center" vertical="center"/>
    </xf>
    <xf numFmtId="0" fontId="24" fillId="7" borderId="61" xfId="0" applyFont="1" applyFill="1" applyBorder="1" applyAlignment="1">
      <alignment horizontal="center" vertical="center"/>
    </xf>
    <xf numFmtId="0" fontId="2" fillId="12" borderId="25" xfId="0" applyFont="1" applyFill="1" applyBorder="1" applyAlignment="1">
      <alignment horizontal="right" vertical="center"/>
    </xf>
    <xf numFmtId="0" fontId="2" fillId="12" borderId="2" xfId="0" applyFont="1" applyFill="1" applyBorder="1" applyAlignment="1">
      <alignment horizontal="right" vertical="center"/>
    </xf>
    <xf numFmtId="0" fontId="7" fillId="13" borderId="65" xfId="0" applyFont="1" applyFill="1" applyBorder="1" applyAlignment="1">
      <alignment horizontal="center" vertical="center"/>
    </xf>
    <xf numFmtId="0" fontId="7" fillId="13" borderId="29" xfId="0" applyFont="1" applyFill="1" applyBorder="1" applyAlignment="1">
      <alignment horizontal="center" vertical="center"/>
    </xf>
    <xf numFmtId="0" fontId="2" fillId="14" borderId="20" xfId="0" applyFont="1" applyFill="1" applyBorder="1" applyAlignment="1">
      <alignment horizontal="center" vertical="center"/>
    </xf>
    <xf numFmtId="0" fontId="2" fillId="14" borderId="26" xfId="0" applyFont="1" applyFill="1" applyBorder="1" applyAlignment="1">
      <alignment horizontal="center" vertical="center"/>
    </xf>
    <xf numFmtId="0" fontId="2" fillId="14" borderId="47" xfId="0" applyFont="1" applyFill="1" applyBorder="1" applyAlignment="1">
      <alignment horizontal="center" vertical="center"/>
    </xf>
    <xf numFmtId="0" fontId="2" fillId="14" borderId="59" xfId="0" applyFont="1" applyFill="1" applyBorder="1" applyAlignment="1">
      <alignment horizontal="center" vertical="center" textRotation="90" wrapText="1"/>
    </xf>
    <xf numFmtId="0" fontId="2" fillId="14" borderId="44" xfId="0" applyFont="1" applyFill="1" applyBorder="1" applyAlignment="1">
      <alignment horizontal="center" vertical="center" textRotation="90" wrapText="1"/>
    </xf>
    <xf numFmtId="0" fontId="2" fillId="14" borderId="48" xfId="0" applyFont="1" applyFill="1" applyBorder="1" applyAlignment="1">
      <alignment horizontal="center" vertical="center" textRotation="90" wrapText="1"/>
    </xf>
    <xf numFmtId="0" fontId="2" fillId="12" borderId="11" xfId="0" applyFont="1" applyFill="1" applyBorder="1" applyAlignment="1">
      <alignment horizontal="center" vertical="center" textRotation="90" wrapText="1"/>
    </xf>
    <xf numFmtId="0" fontId="2" fillId="12" borderId="25" xfId="0" applyFont="1" applyFill="1" applyBorder="1" applyAlignment="1">
      <alignment horizontal="center" vertical="center" textRotation="90" wrapText="1"/>
    </xf>
    <xf numFmtId="0" fontId="2" fillId="12" borderId="46" xfId="0" applyFont="1" applyFill="1" applyBorder="1" applyAlignment="1">
      <alignment horizontal="center" vertical="center" textRotation="90" wrapText="1"/>
    </xf>
    <xf numFmtId="0" fontId="4" fillId="12" borderId="40" xfId="0" applyFont="1" applyFill="1" applyBorder="1" applyAlignment="1">
      <alignment horizontal="center" vertical="center" wrapText="1"/>
    </xf>
    <xf numFmtId="0" fontId="4" fillId="12" borderId="39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  <xf numFmtId="0" fontId="4" fillId="12" borderId="58" xfId="0" applyFont="1" applyFill="1" applyBorder="1" applyAlignment="1">
      <alignment horizontal="center" vertical="center" wrapText="1"/>
    </xf>
    <xf numFmtId="0" fontId="4" fillId="12" borderId="32" xfId="0" applyFont="1" applyFill="1" applyBorder="1" applyAlignment="1">
      <alignment horizontal="center" vertical="center" wrapText="1"/>
    </xf>
    <xf numFmtId="0" fontId="4" fillId="14" borderId="58" xfId="0" applyFont="1" applyFill="1" applyBorder="1" applyAlignment="1">
      <alignment horizontal="center" vertical="center"/>
    </xf>
    <xf numFmtId="0" fontId="4" fillId="14" borderId="39" xfId="0" applyFont="1" applyFill="1" applyBorder="1" applyAlignment="1">
      <alignment horizontal="center" vertical="center"/>
    </xf>
    <xf numFmtId="0" fontId="4" fillId="14" borderId="32" xfId="0" applyFont="1" applyFill="1" applyBorder="1" applyAlignment="1">
      <alignment horizontal="center" vertical="center"/>
    </xf>
    <xf numFmtId="0" fontId="4" fillId="14" borderId="40" xfId="0" applyFont="1" applyFill="1" applyBorder="1" applyAlignment="1">
      <alignment horizontal="center" vertical="center"/>
    </xf>
    <xf numFmtId="0" fontId="4" fillId="14" borderId="33" xfId="0" applyFont="1" applyFill="1" applyBorder="1" applyAlignment="1">
      <alignment horizontal="center" vertical="center"/>
    </xf>
    <xf numFmtId="0" fontId="2" fillId="12" borderId="62" xfId="0" applyFont="1" applyFill="1" applyBorder="1" applyAlignment="1">
      <alignment horizontal="center" vertical="center"/>
    </xf>
    <xf numFmtId="0" fontId="2" fillId="12" borderId="43" xfId="0" applyFont="1" applyFill="1" applyBorder="1" applyAlignment="1">
      <alignment horizontal="center" vertical="center"/>
    </xf>
    <xf numFmtId="0" fontId="2" fillId="12" borderId="36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horizontal="left" vertical="center" wrapText="1"/>
    </xf>
    <xf numFmtId="0" fontId="1" fillId="9" borderId="24" xfId="0" applyFont="1" applyFill="1" applyBorder="1" applyAlignment="1">
      <alignment horizontal="left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textRotation="90" wrapText="1"/>
    </xf>
    <xf numFmtId="0" fontId="2" fillId="12" borderId="44" xfId="0" applyFont="1" applyFill="1" applyBorder="1" applyAlignment="1">
      <alignment horizontal="center" vertical="center" textRotation="90" wrapText="1"/>
    </xf>
    <xf numFmtId="0" fontId="2" fillId="12" borderId="48" xfId="0" applyFont="1" applyFill="1" applyBorder="1" applyAlignment="1">
      <alignment horizontal="center" vertical="center" textRotation="90" wrapText="1"/>
    </xf>
    <xf numFmtId="0" fontId="2" fillId="12" borderId="59" xfId="0" applyFont="1" applyFill="1" applyBorder="1" applyAlignment="1">
      <alignment horizontal="center" vertical="center" textRotation="90" wrapText="1"/>
    </xf>
    <xf numFmtId="0" fontId="4" fillId="14" borderId="45" xfId="0" applyFont="1" applyFill="1" applyBorder="1" applyAlignment="1">
      <alignment horizontal="center" vertical="center" wrapText="1"/>
    </xf>
    <xf numFmtId="0" fontId="4" fillId="14" borderId="30" xfId="0" applyFont="1" applyFill="1" applyBorder="1" applyAlignment="1">
      <alignment horizontal="center" vertical="center" wrapText="1"/>
    </xf>
    <xf numFmtId="0" fontId="4" fillId="12" borderId="64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50" xfId="0" applyFont="1" applyFill="1" applyBorder="1" applyAlignment="1">
      <alignment horizontal="center" vertical="center" wrapText="1"/>
    </xf>
    <xf numFmtId="0" fontId="4" fillId="12" borderId="65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9" fillId="12" borderId="64" xfId="0" applyFont="1" applyFill="1" applyBorder="1" applyAlignment="1">
      <alignment horizontal="center" vertical="center" wrapText="1"/>
    </xf>
    <xf numFmtId="0" fontId="9" fillId="12" borderId="45" xfId="0" applyFont="1" applyFill="1" applyBorder="1" applyAlignment="1">
      <alignment horizontal="center" vertical="center" wrapText="1"/>
    </xf>
    <xf numFmtId="0" fontId="9" fillId="12" borderId="50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textRotation="90" wrapText="1"/>
    </xf>
    <xf numFmtId="0" fontId="11" fillId="4" borderId="23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0" fontId="29" fillId="13" borderId="56" xfId="0" applyFont="1" applyFill="1" applyBorder="1" applyAlignment="1">
      <alignment horizontal="center" vertical="center"/>
    </xf>
    <xf numFmtId="0" fontId="29" fillId="13" borderId="51" xfId="0" applyFont="1" applyFill="1" applyBorder="1" applyAlignment="1">
      <alignment horizontal="center" vertical="center"/>
    </xf>
    <xf numFmtId="0" fontId="29" fillId="13" borderId="52" xfId="0" applyFont="1" applyFill="1" applyBorder="1" applyAlignment="1">
      <alignment horizontal="center" vertical="center"/>
    </xf>
    <xf numFmtId="0" fontId="25" fillId="11" borderId="56" xfId="0" applyFont="1" applyFill="1" applyBorder="1" applyAlignment="1">
      <alignment horizontal="center" vertical="center"/>
    </xf>
    <xf numFmtId="0" fontId="25" fillId="11" borderId="51" xfId="0" applyFont="1" applyFill="1" applyBorder="1" applyAlignment="1">
      <alignment horizontal="center" vertical="center"/>
    </xf>
    <xf numFmtId="0" fontId="25" fillId="11" borderId="63" xfId="0" applyFont="1" applyFill="1" applyBorder="1" applyAlignment="1">
      <alignment horizontal="center" vertical="center"/>
    </xf>
    <xf numFmtId="0" fontId="11" fillId="4" borderId="56" xfId="0" applyFont="1" applyFill="1" applyBorder="1" applyAlignment="1">
      <alignment horizontal="left" vertical="center"/>
    </xf>
    <xf numFmtId="0" fontId="11" fillId="4" borderId="51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12" fillId="9" borderId="56" xfId="0" applyFont="1" applyFill="1" applyBorder="1" applyAlignment="1">
      <alignment horizontal="left" vertical="center"/>
    </xf>
    <xf numFmtId="0" fontId="11" fillId="9" borderId="51" xfId="0" applyFont="1" applyFill="1" applyBorder="1" applyAlignment="1">
      <alignment horizontal="left" vertical="center"/>
    </xf>
    <xf numFmtId="0" fontId="11" fillId="9" borderId="52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right" vertical="center" wrapText="1"/>
    </xf>
    <xf numFmtId="0" fontId="4" fillId="9" borderId="2" xfId="0" applyFont="1" applyFill="1" applyBorder="1" applyAlignment="1">
      <alignment horizontal="right" vertical="center" wrapText="1"/>
    </xf>
  </cellXfs>
  <cellStyles count="13">
    <cellStyle name="Benyttet hyperkobling" xfId="2" builtinId="9" hidden="1"/>
    <cellStyle name="Benyttet hyperkobling" xfId="3" builtinId="9" hidden="1"/>
    <cellStyle name="Benyttet hyperkobling" xfId="4" builtinId="9" hidden="1"/>
    <cellStyle name="Benyttet hyperkobling" xfId="5" builtinId="9" hidden="1"/>
    <cellStyle name="Benyttet hyperkobling" xfId="6" builtinId="9" hidden="1"/>
    <cellStyle name="Benyttet hyperkobling" xfId="7" builtinId="9" hidden="1"/>
    <cellStyle name="Benyttet hyperkobling" xfId="8" builtinId="9" hidden="1"/>
    <cellStyle name="Benyttet hyperkobling" xfId="9" builtinId="9" hidden="1"/>
    <cellStyle name="Benyttet hyperkobling" xfId="10" builtinId="9" hidden="1"/>
    <cellStyle name="Benyttet hyperkobling" xfId="11" builtinId="9" hidden="1"/>
    <cellStyle name="Hyperkobling" xfId="1" builtinId="8"/>
    <cellStyle name="Normal" xfId="0" builtinId="0"/>
    <cellStyle name="Prosent" xfId="12" builtinId="5"/>
  </cellStyles>
  <dxfs count="44">
    <dxf>
      <font>
        <color auto="1"/>
      </font>
      <fill>
        <patternFill>
          <bgColor rgb="FF00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3" tint="0.39994506668294322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ont>
        <color auto="1"/>
      </font>
      <fill>
        <patternFill>
          <bgColor theme="9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numFmt numFmtId="0" formatCode="General"/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solid">
          <bgColor indexed="4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FF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FF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FF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Prispoeng</a:t>
            </a:r>
            <a:r>
              <a:rPr lang="nb-NO" baseline="0"/>
              <a:t> vs totalkostnad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Pris!$D$6:$D$11</c:f>
              <c:numCache>
                <c:formatCode>_("kr"\ * #\ ##0_);_("kr"\ * \(#\ ##0\);_("kr"\ * "-"_);_(@_)</c:formatCode>
                <c:ptCount val="6"/>
              </c:numCache>
            </c:numRef>
          </c:xVal>
          <c:yVal>
            <c:numRef>
              <c:f>Pris!$G$6:$G$11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89-428A-B68F-63C926794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16160"/>
        <c:axId val="210716552"/>
      </c:scatterChart>
      <c:valAx>
        <c:axId val="21071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r&quot;\ * #\ ##0_);_(&quot;kr&quot;\ * \(#\ ##0\);_(&quot;kr&quot;\ 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0716552"/>
        <c:crosses val="autoZero"/>
        <c:crossBetween val="midCat"/>
      </c:valAx>
      <c:valAx>
        <c:axId val="210716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0716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Prispoeng</c:v>
          </c:tx>
          <c:invertIfNegative val="0"/>
          <c:val>
            <c:numRef>
              <c:f>Oppsummering!$D$6:$D$13</c:f>
              <c:numCache>
                <c:formatCode>#\ ##0.00_);\(#\ ##0.00\)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Oppsummering!$C$6:$C$13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781-4A90-BD92-519A1A383669}"/>
            </c:ext>
          </c:extLst>
        </c:ser>
        <c:ser>
          <c:idx val="1"/>
          <c:order val="1"/>
          <c:tx>
            <c:v>Kvalitetspoeng</c:v>
          </c:tx>
          <c:invertIfNegative val="0"/>
          <c:val>
            <c:numRef>
              <c:f>Oppsummering!$E$6:$E$13</c:f>
              <c:numCache>
                <c:formatCode>#\ ##0.00_);\(#\ ##0.00\)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Oppsummering!$C$6:$C$13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781-4A90-BD92-519A1A383669}"/>
            </c:ext>
          </c:extLst>
        </c:ser>
        <c:ser>
          <c:idx val="2"/>
          <c:order val="2"/>
          <c:tx>
            <c:v>Miljøpoeng</c:v>
          </c:tx>
          <c:invertIfNegative val="0"/>
          <c:val>
            <c:numRef>
              <c:f>Oppsummering!$F$6:$F$13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Oppsummering!$C$6:$C$13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781-4A90-BD92-519A1A383669}"/>
            </c:ext>
          </c:extLst>
        </c:ser>
        <c:ser>
          <c:idx val="3"/>
          <c:order val="3"/>
          <c:invertIfNegative val="0"/>
          <c:val>
            <c:numRef>
              <c:f>Oppsummering!$G$6:$G$13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Oppsummering!$C$6:$C$13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781-4A90-BD92-519A1A383669}"/>
            </c:ext>
          </c:extLst>
        </c:ser>
        <c:ser>
          <c:idx val="4"/>
          <c:order val="4"/>
          <c:tx>
            <c:v>Totalpoeng</c:v>
          </c:tx>
          <c:invertIfNegative val="0"/>
          <c:val>
            <c:numRef>
              <c:f>Oppsummering!$H$6:$H$13</c:f>
              <c:numCache>
                <c:formatCode>#\ ##0.00_);\(#\ ##0.00\)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Oppsummering!$C$6:$C$13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0781-4A90-BD92-519A1A383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17728"/>
        <c:axId val="210718120"/>
      </c:barChart>
      <c:catAx>
        <c:axId val="21071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210718120"/>
        <c:crosses val="autoZero"/>
        <c:auto val="1"/>
        <c:lblAlgn val="ctr"/>
        <c:lblOffset val="100"/>
        <c:noMultiLvlLbl val="0"/>
      </c:catAx>
      <c:valAx>
        <c:axId val="210718120"/>
        <c:scaling>
          <c:orientation val="minMax"/>
        </c:scaling>
        <c:delete val="0"/>
        <c:axPos val="l"/>
        <c:majorGridlines/>
        <c:numFmt formatCode="#\ ##0.00_);\(#\ ##0.00\)" sourceLinked="1"/>
        <c:majorTickMark val="out"/>
        <c:minorTickMark val="none"/>
        <c:tickLblPos val="nextTo"/>
        <c:crossAx val="210717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J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286317</xdr:colOff>
      <xdr:row>7</xdr:row>
      <xdr:rowOff>45455</xdr:rowOff>
    </xdr:from>
    <xdr:to>
      <xdr:col>8</xdr:col>
      <xdr:colOff>590549</xdr:colOff>
      <xdr:row>16</xdr:row>
      <xdr:rowOff>144948</xdr:rowOff>
    </xdr:to>
    <xdr:pic>
      <xdr:nvPicPr>
        <xdr:cNvPr id="8193" name="Picture 1" descr="hoyesteverdi_rgb_01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5867" y="1188455"/>
          <a:ext cx="1952057" cy="162349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</xdr:colOff>
      <xdr:row>2</xdr:row>
      <xdr:rowOff>83764</xdr:rowOff>
    </xdr:from>
    <xdr:to>
      <xdr:col>8</xdr:col>
      <xdr:colOff>533400</xdr:colOff>
      <xdr:row>4</xdr:row>
      <xdr:rowOff>95012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06240" y="426664"/>
          <a:ext cx="2209800" cy="346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47625</xdr:rowOff>
    </xdr:from>
    <xdr:to>
      <xdr:col>3</xdr:col>
      <xdr:colOff>190500</xdr:colOff>
      <xdr:row>0</xdr:row>
      <xdr:rowOff>704850</xdr:rowOff>
    </xdr:to>
    <xdr:pic>
      <xdr:nvPicPr>
        <xdr:cNvPr id="4" name="Picture 6" descr="hoyesteverdi_rgb_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47625"/>
          <a:ext cx="790575" cy="657225"/>
        </a:xfrm>
        <a:prstGeom prst="rect">
          <a:avLst/>
        </a:prstGeom>
        <a:noFill/>
      </xdr:spPr>
    </xdr:pic>
    <xdr:clientData/>
  </xdr:twoCellAnchor>
  <xdr:oneCellAnchor>
    <xdr:from>
      <xdr:col>3</xdr:col>
      <xdr:colOff>590550</xdr:colOff>
      <xdr:row>16</xdr:row>
      <xdr:rowOff>214312</xdr:rowOff>
    </xdr:from>
    <xdr:ext cx="5924550" cy="6026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kstSylinder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1647825" y="11053762"/>
              <a:ext cx="5924550" cy="6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nb-NO" sz="2000" i="1">
                  <a:latin typeface="Cambria Math" pitchFamily="18" charset="0"/>
                  <a:ea typeface="Cambria Math" pitchFamily="18" charset="0"/>
                </a:rPr>
                <a:t>Score = </a:t>
              </a:r>
              <a14:m>
                <m:oMath xmlns:m="http://schemas.openxmlformats.org/officeDocument/2006/math">
                  <m:f>
                    <m:fPr>
                      <m:ctrlPr>
                        <a:rPr lang="nb-NO" sz="2000" i="1">
                          <a:latin typeface="Cambria Math" panose="02040503050406030204" pitchFamily="18" charset="0"/>
                          <a:ea typeface="Cambria Math" pitchFamily="18" charset="0"/>
                        </a:rPr>
                      </m:ctrlPr>
                    </m:fPr>
                    <m:num>
                      <m:nary>
                        <m:naryPr>
                          <m:chr m:val="∑"/>
                          <m:subHide m:val="on"/>
                          <m:supHide m:val="on"/>
                          <m:ctrlPr>
                            <a:rPr lang="nb-NO" sz="2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itchFamily="18" charset="0"/>
                              <a:cs typeface="+mn-cs"/>
                            </a:rPr>
                          </m:ctrlPr>
                        </m:naryPr>
                        <m:sub/>
                        <m:sup/>
                        <m:e>
                          <m:r>
                            <a:rPr lang="nb-NO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itchFamily="18" charset="0"/>
                              <a:ea typeface="Cambria Math" pitchFamily="18" charset="0"/>
                              <a:cs typeface="+mn-cs"/>
                            </a:rPr>
                            <m:t>𝑆𝑐𝑜𝑟𝑒</m:t>
                          </m:r>
                          <m:r>
                            <a:rPr lang="nb-NO" sz="20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Cambria Math" pitchFamily="18" charset="0"/>
                              <a:cs typeface="+mn-cs"/>
                            </a:rPr>
                            <m:t>  </m:t>
                          </m:r>
                          <m:r>
                            <a:rPr lang="nb-NO" sz="20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Cambria Math" pitchFamily="18" charset="0"/>
                              <a:cs typeface="+mn-cs"/>
                            </a:rPr>
                            <m:t>𝑡𝑖𝑙𝑑𝑒𝑙𝑖𝑛𝑔𝑠𝑘𝑟𝑖𝑡𝑒𝑟𝑖𝑒𝑟</m:t>
                          </m:r>
                          <m:r>
                            <a:rPr lang="nb-NO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itchFamily="18" charset="0"/>
                              <a:cs typeface="+mn-cs"/>
                            </a:rPr>
                            <m:t>∗</m:t>
                          </m:r>
                        </m:e>
                      </m:nary>
                      <m:r>
                        <m:rPr>
                          <m:nor/>
                        </m:rPr>
                        <a:rPr lang="nb-NO" sz="2000">
                          <a:solidFill>
                            <a:schemeClr val="tx1"/>
                          </a:solidFill>
                          <a:effectLst/>
                          <a:latin typeface="Cambria Math" pitchFamily="18" charset="0"/>
                          <a:ea typeface="Cambria Math" pitchFamily="18" charset="0"/>
                          <a:cs typeface="+mn-cs"/>
                        </a:rPr>
                        <m:t> </m:t>
                      </m:r>
                      <m:r>
                        <m:rPr>
                          <m:nor/>
                        </m:rPr>
                        <a:rPr lang="nb-NO" sz="2000" i="1">
                          <a:solidFill>
                            <a:schemeClr val="tx1"/>
                          </a:solidFill>
                          <a:effectLst/>
                          <a:latin typeface="Cambria Math" pitchFamily="18" charset="0"/>
                          <a:ea typeface="Cambria Math" pitchFamily="18" charset="0"/>
                          <a:cs typeface="+mn-cs"/>
                        </a:rPr>
                        <m:t>vekt</m:t>
                      </m:r>
                      <m:r>
                        <m:rPr>
                          <m:nor/>
                        </m:rPr>
                        <a:rPr lang="nb-NO" sz="2000" i="1">
                          <a:solidFill>
                            <a:schemeClr val="tx1"/>
                          </a:solidFill>
                          <a:effectLst/>
                          <a:latin typeface="Cambria Math" pitchFamily="18" charset="0"/>
                          <a:ea typeface="Cambria Math" pitchFamily="18" charset="0"/>
                          <a:cs typeface="+mn-cs"/>
                        </a:rPr>
                        <m:t>/10</m:t>
                      </m:r>
                      <m:r>
                        <m:rPr>
                          <m:nor/>
                        </m:rPr>
                        <a:rPr lang="nb-NO" sz="2000">
                          <a:effectLst/>
                          <a:latin typeface="Cambria Math" pitchFamily="18" charset="0"/>
                          <a:ea typeface="Cambria Math" pitchFamily="18" charset="0"/>
                        </a:rPr>
                        <m:t> </m:t>
                      </m:r>
                    </m:num>
                    <m:den>
                      <m:r>
                        <a:rPr lang="nb-NO" sz="2000" b="0" i="1">
                          <a:effectLst/>
                          <a:latin typeface="Cambria Math"/>
                          <a:ea typeface="Cambria Math" pitchFamily="18" charset="0"/>
                        </a:rPr>
                        <m:t>𝑆𝑡</m:t>
                      </m:r>
                      <m:r>
                        <a:rPr lang="nb-NO" sz="2000" b="0" i="1">
                          <a:effectLst/>
                          <a:latin typeface="Cambria Math"/>
                          <a:ea typeface="Cambria Math" pitchFamily="18" charset="0"/>
                        </a:rPr>
                        <m:t>ø</m:t>
                      </m:r>
                      <m:r>
                        <a:rPr lang="nb-NO" sz="2000" b="0" i="1">
                          <a:effectLst/>
                          <a:latin typeface="Cambria Math"/>
                          <a:ea typeface="Cambria Math" pitchFamily="18" charset="0"/>
                        </a:rPr>
                        <m:t>𝑟𝑠𝑡𝑒</m:t>
                      </m:r>
                      <m:r>
                        <a:rPr lang="nb-NO" sz="2000" b="0" i="1">
                          <a:effectLst/>
                          <a:latin typeface="Cambria Math"/>
                          <a:ea typeface="Cambria Math" pitchFamily="18" charset="0"/>
                        </a:rPr>
                        <m:t> </m:t>
                      </m:r>
                      <m:r>
                        <a:rPr lang="nb-NO" sz="2000" b="0" i="1">
                          <a:effectLst/>
                          <a:latin typeface="Cambria Math"/>
                          <a:ea typeface="Cambria Math" pitchFamily="18" charset="0"/>
                        </a:rPr>
                        <m:t>𝑣𝑒𝑟𝑑𝑖</m:t>
                      </m:r>
                    </m:den>
                  </m:f>
                </m:oMath>
              </a14:m>
              <a:r>
                <a:rPr lang="nb-NO" sz="2000">
                  <a:latin typeface="Cambria Math" pitchFamily="18" charset="0"/>
                  <a:ea typeface="Cambria Math" pitchFamily="18" charset="0"/>
                </a:rPr>
                <a:t> </a:t>
              </a:r>
              <a:r>
                <a:rPr lang="nb-NO" sz="200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x </a:t>
              </a:r>
              <a:r>
                <a:rPr lang="nb-NO" sz="2000" i="1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Max</a:t>
              </a:r>
              <a:endParaRPr lang="nb-NO" sz="2000">
                <a:latin typeface="Cambria Math" pitchFamily="18" charset="0"/>
                <a:ea typeface="Cambria Math" pitchFamily="18" charset="0"/>
              </a:endParaRPr>
            </a:p>
          </xdr:txBody>
        </xdr:sp>
      </mc:Choice>
      <mc:Fallback xmlns="">
        <xdr:sp macro="" textlink="">
          <xdr:nvSpPr>
            <xdr:cNvPr id="8" name="TekstSylinder 7"/>
            <xdr:cNvSpPr txBox="1"/>
          </xdr:nvSpPr>
          <xdr:spPr>
            <a:xfrm>
              <a:off x="1647825" y="11053762"/>
              <a:ext cx="5924550" cy="6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nb-NO" sz="2000" i="1">
                  <a:latin typeface="Cambria Math" pitchFamily="18" charset="0"/>
                  <a:ea typeface="Cambria Math" pitchFamily="18" charset="0"/>
                </a:rPr>
                <a:t>Score = </a:t>
              </a:r>
              <a:r>
                <a:rPr lang="nb-NO" sz="2000" i="0">
                  <a:latin typeface="Cambria Math"/>
                  <a:ea typeface="Cambria Math" pitchFamily="18" charset="0"/>
                </a:rPr>
                <a:t>(</a:t>
              </a:r>
              <a:r>
                <a:rPr lang="nb-NO" sz="2000" i="0">
                  <a:solidFill>
                    <a:schemeClr val="tx1"/>
                  </a:solidFill>
                  <a:effectLst/>
                  <a:latin typeface="Cambria Math"/>
                  <a:ea typeface="Cambria Math" pitchFamily="18" charset="0"/>
                  <a:cs typeface="+mn-cs"/>
                </a:rPr>
                <a:t>∑</a:t>
              </a:r>
              <a:r>
                <a:rPr lang="nb-NO" sz="2000" b="0" i="0">
                  <a:solidFill>
                    <a:schemeClr val="tx1"/>
                  </a:solidFill>
                  <a:effectLst/>
                  <a:latin typeface="Cambria Math"/>
                  <a:ea typeface="Cambria Math" pitchFamily="18" charset="0"/>
                  <a:cs typeface="+mn-cs"/>
                </a:rPr>
                <a:t>▒〖</a:t>
              </a:r>
              <a:r>
                <a:rPr lang="nb-NO" sz="2000" b="0" i="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𝑆𝑐𝑜𝑟𝑒</a:t>
              </a:r>
              <a:r>
                <a:rPr lang="nb-NO" sz="2000" b="0" i="0">
                  <a:solidFill>
                    <a:schemeClr val="tx1"/>
                  </a:solidFill>
                  <a:effectLst/>
                  <a:latin typeface="Cambria Math"/>
                  <a:ea typeface="Cambria Math" pitchFamily="18" charset="0"/>
                  <a:cs typeface="+mn-cs"/>
                </a:rPr>
                <a:t>  𝑡𝑖𝑙𝑑𝑒𝑙𝑖𝑛𝑔𝑠𝑘𝑟𝑖𝑡𝑒𝑟𝑖𝑒𝑟</a:t>
              </a:r>
              <a:r>
                <a:rPr lang="nb-NO" sz="2000" b="0" i="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∗</a:t>
              </a:r>
              <a:r>
                <a:rPr lang="nb-NO" sz="2000" b="0" i="0">
                  <a:solidFill>
                    <a:schemeClr val="tx1"/>
                  </a:solidFill>
                  <a:effectLst/>
                  <a:latin typeface="Cambria Math"/>
                  <a:ea typeface="Cambria Math" pitchFamily="18" charset="0"/>
                  <a:cs typeface="+mn-cs"/>
                </a:rPr>
                <a:t>〗</a:t>
              </a:r>
              <a:r>
                <a:rPr lang="nb-NO" sz="2000" b="0" i="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 "</a:t>
              </a:r>
              <a:r>
                <a:rPr lang="nb-NO" sz="2000" i="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 vekt/10</a:t>
              </a:r>
              <a:r>
                <a:rPr lang="nb-NO" sz="2000" i="0">
                  <a:effectLst/>
                  <a:latin typeface="Cambria Math" pitchFamily="18" charset="0"/>
                  <a:ea typeface="Cambria Math" pitchFamily="18" charset="0"/>
                </a:rPr>
                <a:t> </a:t>
              </a:r>
              <a:r>
                <a:rPr lang="nb-NO" sz="2000" i="0">
                  <a:effectLst/>
                  <a:latin typeface="Cambria Math"/>
                  <a:ea typeface="Cambria Math" pitchFamily="18" charset="0"/>
                </a:rPr>
                <a:t>" )/(</a:t>
              </a:r>
              <a:r>
                <a:rPr lang="nb-NO" sz="2000" b="0" i="0">
                  <a:effectLst/>
                  <a:latin typeface="Cambria Math"/>
                  <a:ea typeface="Cambria Math" pitchFamily="18" charset="0"/>
                </a:rPr>
                <a:t>𝑆𝑡ø𝑟𝑠𝑡𝑒 𝑣𝑒𝑟𝑑𝑖)</a:t>
              </a:r>
              <a:r>
                <a:rPr lang="nb-NO" sz="2000">
                  <a:latin typeface="Cambria Math" pitchFamily="18" charset="0"/>
                  <a:ea typeface="Cambria Math" pitchFamily="18" charset="0"/>
                </a:rPr>
                <a:t> </a:t>
              </a:r>
              <a:r>
                <a:rPr lang="nb-NO" sz="200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x </a:t>
              </a:r>
              <a:r>
                <a:rPr lang="nb-NO" sz="2000" i="1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Max</a:t>
              </a:r>
              <a:endParaRPr lang="nb-NO" sz="2000">
                <a:latin typeface="Cambria Math" pitchFamily="18" charset="0"/>
                <a:ea typeface="Cambria Math" pitchFamily="18" charset="0"/>
              </a:endParaRPr>
            </a:p>
          </xdr:txBody>
        </xdr:sp>
      </mc:Fallback>
    </mc:AlternateContent>
    <xdr:clientData/>
  </xdr:oneCellAnchor>
  <xdr:oneCellAnchor>
    <xdr:from>
      <xdr:col>3</xdr:col>
      <xdr:colOff>85724</xdr:colOff>
      <xdr:row>13</xdr:row>
      <xdr:rowOff>238125</xdr:rowOff>
    </xdr:from>
    <xdr:ext cx="4819651" cy="5356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kstSylinder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1142999" y="5457825"/>
              <a:ext cx="4819651" cy="5356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nb-NO" sz="2000" i="1">
                  <a:latin typeface="Cambria Math" pitchFamily="18" charset="0"/>
                  <a:ea typeface="Cambria Math" pitchFamily="18" charset="0"/>
                  <a:cs typeface="Times New Roman" pitchFamily="18" charset="0"/>
                </a:rPr>
                <a:t>Score = Max- </a:t>
              </a:r>
              <a:r>
                <a:rPr lang="nb-NO" sz="2000" i="0">
                  <a:latin typeface="Cambria Math" pitchFamily="18" charset="0"/>
                  <a:ea typeface="Cambria Math" pitchFamily="18" charset="0"/>
                  <a:cs typeface="Times New Roman" pitchFamily="18" charset="0"/>
                </a:rPr>
                <a:t>[</a:t>
              </a:r>
              <a:r>
                <a:rPr lang="nb-NO" sz="2000">
                  <a:ea typeface="Cambria Math" pitchFamily="18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nb-NO" sz="2000" i="1">
                          <a:latin typeface="Cambria Math" panose="02040503050406030204" pitchFamily="18" charset="0"/>
                          <a:ea typeface="Cambria Math" pitchFamily="18" charset="0"/>
                        </a:rPr>
                      </m:ctrlPr>
                    </m:fPr>
                    <m:num>
                      <m:r>
                        <a:rPr lang="nb-NO" sz="2000" b="0" i="1">
                          <a:latin typeface="Cambria Math"/>
                          <a:ea typeface="Cambria Math" pitchFamily="18" charset="0"/>
                        </a:rPr>
                        <m:t>𝑃𝑒𝑣𝑎</m:t>
                      </m:r>
                      <m:r>
                        <a:rPr lang="nb-NO" sz="2000" b="0" i="1">
                          <a:latin typeface="Cambria Math"/>
                          <a:ea typeface="Cambria Math" pitchFamily="18" charset="0"/>
                        </a:rPr>
                        <m:t>−</m:t>
                      </m:r>
                      <m:r>
                        <a:rPr lang="nb-NO" sz="2000" b="0" i="1">
                          <a:latin typeface="Cambria Math"/>
                          <a:ea typeface="Cambria Math" pitchFamily="18" charset="0"/>
                        </a:rPr>
                        <m:t>𝑃𝑚𝑖𝑛</m:t>
                      </m:r>
                    </m:num>
                    <m:den>
                      <m:r>
                        <a:rPr lang="nb-NO" sz="2000" b="0" i="1">
                          <a:latin typeface="Cambria Math"/>
                          <a:ea typeface="Cambria Math" pitchFamily="18" charset="0"/>
                        </a:rPr>
                        <m:t>𝑃𝑚𝑖𝑛</m:t>
                      </m:r>
                    </m:den>
                  </m:f>
                  <m:r>
                    <a:rPr lang="nb-NO" sz="2000" b="0" i="0">
                      <a:effectLst/>
                      <a:latin typeface="Cambria Math"/>
                      <a:ea typeface="Cambria Math" pitchFamily="18" charset="0"/>
                    </a:rPr>
                    <m:t> </m:t>
                  </m:r>
                </m:oMath>
              </a14:m>
              <a:r>
                <a:rPr lang="nb-NO" sz="200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x </a:t>
              </a:r>
              <a:r>
                <a:rPr lang="nb-NO" sz="2000" i="1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Max </a:t>
              </a:r>
              <a:r>
                <a:rPr lang="nb-NO" sz="2000" i="0" baseline="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]</a:t>
              </a:r>
              <a:endParaRPr lang="nb-NO" sz="2000" i="0">
                <a:latin typeface="Cambria Math" pitchFamily="18" charset="0"/>
                <a:ea typeface="Cambria Math" pitchFamily="18" charset="0"/>
              </a:endParaRPr>
            </a:p>
          </xdr:txBody>
        </xdr:sp>
      </mc:Choice>
      <mc:Fallback xmlns="">
        <xdr:sp macro="" textlink="">
          <xdr:nvSpPr>
            <xdr:cNvPr id="10" name="TekstSylinder 9"/>
            <xdr:cNvSpPr txBox="1"/>
          </xdr:nvSpPr>
          <xdr:spPr>
            <a:xfrm>
              <a:off x="1142999" y="5457825"/>
              <a:ext cx="4819651" cy="5356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nb-NO" sz="2000" i="1">
                  <a:latin typeface="Cambria Math" pitchFamily="18" charset="0"/>
                  <a:ea typeface="Cambria Math" pitchFamily="18" charset="0"/>
                  <a:cs typeface="Times New Roman" pitchFamily="18" charset="0"/>
                </a:rPr>
                <a:t>Score = Max- </a:t>
              </a:r>
              <a:r>
                <a:rPr lang="nb-NO" sz="2000" i="0">
                  <a:latin typeface="Cambria Math" pitchFamily="18" charset="0"/>
                  <a:ea typeface="Cambria Math" pitchFamily="18" charset="0"/>
                  <a:cs typeface="Times New Roman" pitchFamily="18" charset="0"/>
                </a:rPr>
                <a:t>[</a:t>
              </a:r>
              <a:r>
                <a:rPr lang="nb-NO" sz="2000">
                  <a:ea typeface="Cambria Math" pitchFamily="18" charset="0"/>
                </a:rPr>
                <a:t> </a:t>
              </a:r>
              <a:r>
                <a:rPr lang="nb-NO" sz="2000" i="0">
                  <a:latin typeface="Cambria Math"/>
                  <a:ea typeface="Cambria Math" pitchFamily="18" charset="0"/>
                </a:rPr>
                <a:t>(</a:t>
              </a:r>
              <a:r>
                <a:rPr lang="nb-NO" sz="2000" b="0" i="0">
                  <a:latin typeface="Cambria Math"/>
                  <a:ea typeface="Cambria Math" pitchFamily="18" charset="0"/>
                </a:rPr>
                <a:t>𝑃𝑒𝑣𝑎−𝑃𝑚𝑖𝑛)/𝑃𝑚𝑖𝑛</a:t>
              </a:r>
              <a:r>
                <a:rPr lang="nb-NO" sz="2000" b="0" i="0">
                  <a:effectLst/>
                  <a:latin typeface="Cambria Math"/>
                  <a:ea typeface="Cambria Math" pitchFamily="18" charset="0"/>
                </a:rPr>
                <a:t>  </a:t>
              </a:r>
              <a:r>
                <a:rPr lang="nb-NO" sz="200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x </a:t>
              </a:r>
              <a:r>
                <a:rPr lang="nb-NO" sz="2000" i="1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Max </a:t>
              </a:r>
              <a:r>
                <a:rPr lang="nb-NO" sz="2000" i="0" baseline="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]</a:t>
              </a:r>
              <a:endParaRPr lang="nb-NO" sz="2000" i="0">
                <a:latin typeface="Cambria Math" pitchFamily="18" charset="0"/>
                <a:ea typeface="Cambria Math" pitchFamily="18" charset="0"/>
              </a:endParaRPr>
            </a:p>
          </xdr:txBody>
        </xdr:sp>
      </mc:Fallback>
    </mc:AlternateContent>
    <xdr:clientData/>
  </xdr:oneCellAnchor>
  <xdr:oneCellAnchor>
    <xdr:from>
      <xdr:col>3</xdr:col>
      <xdr:colOff>114299</xdr:colOff>
      <xdr:row>14</xdr:row>
      <xdr:rowOff>219075</xdr:rowOff>
    </xdr:from>
    <xdr:ext cx="4314825" cy="5355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kstSylinde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171574" y="6581775"/>
              <a:ext cx="4314825" cy="5355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nb-NO" sz="2000" i="1">
                  <a:latin typeface="Cambria Math" pitchFamily="18" charset="0"/>
                  <a:ea typeface="Cambria Math" pitchFamily="18" charset="0"/>
                  <a:cs typeface="Times New Roman" pitchFamily="18" charset="0"/>
                </a:rPr>
                <a:t>Score = </a:t>
              </a:r>
              <a:r>
                <a:rPr lang="nb-NO" sz="2000">
                  <a:ea typeface="Cambria Math" pitchFamily="18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nb-NO" sz="2000" i="1">
                          <a:latin typeface="Cambria Math" panose="02040503050406030204" pitchFamily="18" charset="0"/>
                          <a:ea typeface="Cambria Math" pitchFamily="18" charset="0"/>
                        </a:rPr>
                      </m:ctrlPr>
                    </m:fPr>
                    <m:num>
                      <m:r>
                        <a:rPr lang="nb-NO" sz="2000" b="0" i="1">
                          <a:latin typeface="Cambria Math"/>
                          <a:ea typeface="Cambria Math" pitchFamily="18" charset="0"/>
                        </a:rPr>
                        <m:t>𝑃𝑚𝑖𝑛</m:t>
                      </m:r>
                    </m:num>
                    <m:den>
                      <m:r>
                        <a:rPr lang="nb-NO" sz="2000" b="0" i="1">
                          <a:latin typeface="Cambria Math"/>
                          <a:ea typeface="Cambria Math" pitchFamily="18" charset="0"/>
                        </a:rPr>
                        <m:t>𝑃𝑒𝑣𝑎</m:t>
                      </m:r>
                    </m:den>
                  </m:f>
                </m:oMath>
              </a14:m>
              <a:r>
                <a:rPr lang="nb-NO" sz="2000">
                  <a:latin typeface="Cambria Math" pitchFamily="18" charset="0"/>
                  <a:ea typeface="Cambria Math" pitchFamily="18" charset="0"/>
                </a:rPr>
                <a:t> </a:t>
              </a:r>
              <a:r>
                <a:rPr lang="nb-NO" sz="200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x </a:t>
              </a:r>
              <a:r>
                <a:rPr lang="nb-NO" sz="2000" i="1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Max</a:t>
              </a:r>
              <a:endParaRPr lang="nb-NO" sz="2000" i="0">
                <a:latin typeface="Cambria Math" pitchFamily="18" charset="0"/>
                <a:ea typeface="Cambria Math" pitchFamily="18" charset="0"/>
              </a:endParaRPr>
            </a:p>
          </xdr:txBody>
        </xdr:sp>
      </mc:Choice>
      <mc:Fallback xmlns="">
        <xdr:sp macro="" textlink="">
          <xdr:nvSpPr>
            <xdr:cNvPr id="11" name="TekstSylinder 10"/>
            <xdr:cNvSpPr txBox="1"/>
          </xdr:nvSpPr>
          <xdr:spPr>
            <a:xfrm>
              <a:off x="1171574" y="6581775"/>
              <a:ext cx="4314825" cy="5355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nb-NO" sz="2000" i="1">
                  <a:latin typeface="Cambria Math" pitchFamily="18" charset="0"/>
                  <a:ea typeface="Cambria Math" pitchFamily="18" charset="0"/>
                  <a:cs typeface="Times New Roman" pitchFamily="18" charset="0"/>
                </a:rPr>
                <a:t>Score = </a:t>
              </a:r>
              <a:r>
                <a:rPr lang="nb-NO" sz="2000">
                  <a:ea typeface="Cambria Math" pitchFamily="18" charset="0"/>
                </a:rPr>
                <a:t> </a:t>
              </a:r>
              <a:r>
                <a:rPr lang="nb-NO" sz="2000" b="0" i="0">
                  <a:latin typeface="Cambria Math"/>
                  <a:ea typeface="Cambria Math" pitchFamily="18" charset="0"/>
                </a:rPr>
                <a:t>𝑃𝑚𝑖𝑛/𝑃𝑒𝑣𝑎</a:t>
              </a:r>
              <a:r>
                <a:rPr lang="nb-NO" sz="2000">
                  <a:latin typeface="Cambria Math" pitchFamily="18" charset="0"/>
                  <a:ea typeface="Cambria Math" pitchFamily="18" charset="0"/>
                </a:rPr>
                <a:t> </a:t>
              </a:r>
              <a:r>
                <a:rPr lang="nb-NO" sz="2000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x </a:t>
              </a:r>
              <a:r>
                <a:rPr lang="nb-NO" sz="2000" i="1">
                  <a:solidFill>
                    <a:schemeClr val="tx1"/>
                  </a:solidFill>
                  <a:effectLst/>
                  <a:latin typeface="Cambria Math" pitchFamily="18" charset="0"/>
                  <a:ea typeface="Cambria Math" pitchFamily="18" charset="0"/>
                  <a:cs typeface="+mn-cs"/>
                </a:rPr>
                <a:t>Max</a:t>
              </a:r>
              <a:endParaRPr lang="nb-NO" sz="2000" i="0">
                <a:latin typeface="Cambria Math" pitchFamily="18" charset="0"/>
                <a:ea typeface="Cambria Math" pitchFamily="18" charset="0"/>
              </a:endParaRPr>
            </a:p>
          </xdr:txBody>
        </xdr:sp>
      </mc:Fallback>
    </mc:AlternateContent>
    <xdr:clientData/>
  </xdr:oneCellAnchor>
  <xdr:oneCellAnchor>
    <xdr:from>
      <xdr:col>3</xdr:col>
      <xdr:colOff>2847975</xdr:colOff>
      <xdr:row>13</xdr:row>
      <xdr:rowOff>857250</xdr:rowOff>
    </xdr:from>
    <xdr:ext cx="2058064" cy="609013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05250" y="6076950"/>
          <a:ext cx="2058064" cy="609013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 b="1"/>
            <a:t>Peva</a:t>
          </a:r>
          <a:r>
            <a:rPr lang="nb-NO" sz="1100"/>
            <a:t> = prisen som skal evalueres</a:t>
          </a:r>
        </a:p>
        <a:p>
          <a:r>
            <a:rPr lang="nb-NO" sz="1100" b="1"/>
            <a:t>Pmin</a:t>
          </a:r>
          <a:r>
            <a:rPr lang="nb-NO" sz="1100"/>
            <a:t> = laveste pris</a:t>
          </a:r>
        </a:p>
        <a:p>
          <a:r>
            <a:rPr lang="nb-NO" sz="1100" b="1"/>
            <a:t>Max </a:t>
          </a:r>
          <a:r>
            <a:rPr lang="nb-NO" sz="1100"/>
            <a:t>=</a:t>
          </a:r>
          <a:r>
            <a:rPr lang="nb-NO" sz="1100" baseline="0"/>
            <a:t> maksimal score</a:t>
          </a:r>
        </a:p>
      </xdr:txBody>
    </xdr:sp>
    <xdr:clientData/>
  </xdr:oneCellAnchor>
  <xdr:twoCellAnchor editAs="oneCell">
    <xdr:from>
      <xdr:col>3</xdr:col>
      <xdr:colOff>842950</xdr:colOff>
      <xdr:row>15</xdr:row>
      <xdr:rowOff>116681</xdr:rowOff>
    </xdr:from>
    <xdr:to>
      <xdr:col>4</xdr:col>
      <xdr:colOff>829285</xdr:colOff>
      <xdr:row>15</xdr:row>
      <xdr:rowOff>3207621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4513" y="7569994"/>
          <a:ext cx="4986960" cy="3090940"/>
        </a:xfrm>
        <a:prstGeom prst="rect">
          <a:avLst/>
        </a:prstGeom>
      </xdr:spPr>
    </xdr:pic>
    <xdr:clientData/>
  </xdr:twoCellAnchor>
  <xdr:oneCellAnchor>
    <xdr:from>
      <xdr:col>3</xdr:col>
      <xdr:colOff>2724150</xdr:colOff>
      <xdr:row>15</xdr:row>
      <xdr:rowOff>1981200</xdr:rowOff>
    </xdr:from>
    <xdr:ext cx="1130822" cy="264560"/>
    <xdr:sp macro="" textlink="">
      <xdr:nvSpPr>
        <xdr:cNvPr id="13" name="TekstSylinde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781425" y="9486900"/>
          <a:ext cx="11308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75% knekkpunkt</a:t>
          </a:r>
        </a:p>
      </xdr:txBody>
    </xdr:sp>
    <xdr:clientData/>
  </xdr:oneCellAnchor>
  <xdr:twoCellAnchor editAs="oneCell">
    <xdr:from>
      <xdr:col>3</xdr:col>
      <xdr:colOff>4648200</xdr:colOff>
      <xdr:row>0</xdr:row>
      <xdr:rowOff>200025</xdr:rowOff>
    </xdr:from>
    <xdr:to>
      <xdr:col>4</xdr:col>
      <xdr:colOff>1714500</xdr:colOff>
      <xdr:row>0</xdr:row>
      <xdr:rowOff>546553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34050" y="200025"/>
          <a:ext cx="2209800" cy="34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66675</xdr:rowOff>
    </xdr:from>
    <xdr:to>
      <xdr:col>2</xdr:col>
      <xdr:colOff>600075</xdr:colOff>
      <xdr:row>0</xdr:row>
      <xdr:rowOff>723900</xdr:rowOff>
    </xdr:to>
    <xdr:pic>
      <xdr:nvPicPr>
        <xdr:cNvPr id="4102" name="Picture 6" descr="hoyesteverdi_rgb_01">
          <a:extLst>
            <a:ext uri="{FF2B5EF4-FFF2-40B4-BE49-F238E27FC236}">
              <a16:creationId xmlns:a16="http://schemas.microsoft.com/office/drawing/2014/main" id="{00000000-0008-0000-0200-00000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675"/>
          <a:ext cx="790575" cy="6572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594360</xdr:colOff>
      <xdr:row>0</xdr:row>
      <xdr:rowOff>175260</xdr:rowOff>
    </xdr:from>
    <xdr:to>
      <xdr:col>6</xdr:col>
      <xdr:colOff>1920240</xdr:colOff>
      <xdr:row>0</xdr:row>
      <xdr:rowOff>521788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0360" y="175260"/>
          <a:ext cx="2209800" cy="346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57150</xdr:rowOff>
    </xdr:from>
    <xdr:to>
      <xdr:col>2</xdr:col>
      <xdr:colOff>647700</xdr:colOff>
      <xdr:row>0</xdr:row>
      <xdr:rowOff>714375</xdr:rowOff>
    </xdr:to>
    <xdr:pic>
      <xdr:nvPicPr>
        <xdr:cNvPr id="3576" name="Picture 504" descr="hoyesteverdi_rgb_01">
          <a:extLst>
            <a:ext uri="{FF2B5EF4-FFF2-40B4-BE49-F238E27FC236}">
              <a16:creationId xmlns:a16="http://schemas.microsoft.com/office/drawing/2014/main" id="{00000000-0008-0000-0300-0000F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57150"/>
          <a:ext cx="790575" cy="6572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670560</xdr:colOff>
      <xdr:row>0</xdr:row>
      <xdr:rowOff>205740</xdr:rowOff>
    </xdr:from>
    <xdr:to>
      <xdr:col>7</xdr:col>
      <xdr:colOff>883920</xdr:colOff>
      <xdr:row>0</xdr:row>
      <xdr:rowOff>552268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205740"/>
          <a:ext cx="2209800" cy="3465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57150</xdr:rowOff>
    </xdr:from>
    <xdr:to>
      <xdr:col>2</xdr:col>
      <xdr:colOff>600075</xdr:colOff>
      <xdr:row>0</xdr:row>
      <xdr:rowOff>714375</xdr:rowOff>
    </xdr:to>
    <xdr:pic>
      <xdr:nvPicPr>
        <xdr:cNvPr id="3" name="Picture 52" descr="hoyesteverdi_rgb_0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57150"/>
          <a:ext cx="790575" cy="6572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716280</xdr:colOff>
      <xdr:row>0</xdr:row>
      <xdr:rowOff>236220</xdr:rowOff>
    </xdr:from>
    <xdr:to>
      <xdr:col>7</xdr:col>
      <xdr:colOff>472440</xdr:colOff>
      <xdr:row>0</xdr:row>
      <xdr:rowOff>582748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71060" y="236220"/>
          <a:ext cx="2209800" cy="346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57150</xdr:rowOff>
    </xdr:from>
    <xdr:to>
      <xdr:col>2</xdr:col>
      <xdr:colOff>590550</xdr:colOff>
      <xdr:row>0</xdr:row>
      <xdr:rowOff>714375</xdr:rowOff>
    </xdr:to>
    <xdr:pic>
      <xdr:nvPicPr>
        <xdr:cNvPr id="1076" name="Picture 52" descr="hoyesteverdi_rgb_01">
          <a:extLst>
            <a:ext uri="{FF2B5EF4-FFF2-40B4-BE49-F238E27FC236}">
              <a16:creationId xmlns:a16="http://schemas.microsoft.com/office/drawing/2014/main" id="{00000000-0008-0000-05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57150"/>
          <a:ext cx="790575" cy="6572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2705100</xdr:colOff>
      <xdr:row>0</xdr:row>
      <xdr:rowOff>152400</xdr:rowOff>
    </xdr:from>
    <xdr:to>
      <xdr:col>5</xdr:col>
      <xdr:colOff>556260</xdr:colOff>
      <xdr:row>0</xdr:row>
      <xdr:rowOff>498928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2980" y="152400"/>
          <a:ext cx="2209800" cy="3465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57150</xdr:rowOff>
    </xdr:from>
    <xdr:to>
      <xdr:col>2</xdr:col>
      <xdr:colOff>542925</xdr:colOff>
      <xdr:row>0</xdr:row>
      <xdr:rowOff>714375</xdr:rowOff>
    </xdr:to>
    <xdr:pic>
      <xdr:nvPicPr>
        <xdr:cNvPr id="9219" name="Picture 3" descr="hoyesteverdi_rgb_01">
          <a:extLst>
            <a:ext uri="{FF2B5EF4-FFF2-40B4-BE49-F238E27FC236}">
              <a16:creationId xmlns:a16="http://schemas.microsoft.com/office/drawing/2014/main" id="{00000000-0008-0000-0600-00000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57150"/>
          <a:ext cx="790575" cy="657225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53340</xdr:colOff>
      <xdr:row>0</xdr:row>
      <xdr:rowOff>175260</xdr:rowOff>
    </xdr:from>
    <xdr:to>
      <xdr:col>24</xdr:col>
      <xdr:colOff>91440</xdr:colOff>
      <xdr:row>0</xdr:row>
      <xdr:rowOff>521788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27180" y="175260"/>
          <a:ext cx="2209800" cy="3465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57150</xdr:rowOff>
    </xdr:from>
    <xdr:to>
      <xdr:col>2</xdr:col>
      <xdr:colOff>200025</xdr:colOff>
      <xdr:row>0</xdr:row>
      <xdr:rowOff>714375</xdr:rowOff>
    </xdr:to>
    <xdr:pic>
      <xdr:nvPicPr>
        <xdr:cNvPr id="10243" name="Picture 3" descr="hoyesteverdi_rgb_01">
          <a:extLst>
            <a:ext uri="{FF2B5EF4-FFF2-40B4-BE49-F238E27FC236}">
              <a16:creationId xmlns:a16="http://schemas.microsoft.com/office/drawing/2014/main" id="{00000000-0008-0000-0700-000003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57150"/>
          <a:ext cx="790575" cy="6572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3</xdr:row>
          <xdr:rowOff>30480</xdr:rowOff>
        </xdr:from>
        <xdr:to>
          <xdr:col>5</xdr:col>
          <xdr:colOff>60960</xdr:colOff>
          <xdr:row>3</xdr:row>
          <xdr:rowOff>251460</xdr:rowOff>
        </xdr:to>
        <xdr:sp macro="" textlink="">
          <xdr:nvSpPr>
            <xdr:cNvPr id="15362" name="Option 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Lineær modell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3</xdr:row>
          <xdr:rowOff>30480</xdr:rowOff>
        </xdr:from>
        <xdr:to>
          <xdr:col>6</xdr:col>
          <xdr:colOff>60960</xdr:colOff>
          <xdr:row>3</xdr:row>
          <xdr:rowOff>251460</xdr:rowOff>
        </xdr:to>
        <xdr:sp macro="" textlink="">
          <xdr:nvSpPr>
            <xdr:cNvPr id="15363" name="Option Button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7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Kurvefordelt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3</xdr:row>
          <xdr:rowOff>30480</xdr:rowOff>
        </xdr:from>
        <xdr:to>
          <xdr:col>13</xdr:col>
          <xdr:colOff>60960</xdr:colOff>
          <xdr:row>3</xdr:row>
          <xdr:rowOff>251460</xdr:rowOff>
        </xdr:to>
        <xdr:sp macro="" textlink="">
          <xdr:nvSpPr>
            <xdr:cNvPr id="15364" name="Option Button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7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Hybrid</a:t>
              </a:r>
            </a:p>
          </xdr:txBody>
        </xdr:sp>
        <xdr:clientData fLocksWithSheet="0"/>
      </xdr:twoCellAnchor>
    </mc:Choice>
    <mc:Fallback/>
  </mc:AlternateContent>
  <xdr:twoCellAnchor>
    <xdr:from>
      <xdr:col>1</xdr:col>
      <xdr:colOff>219075</xdr:colOff>
      <xdr:row>26</xdr:row>
      <xdr:rowOff>52386</xdr:rowOff>
    </xdr:from>
    <xdr:to>
      <xdr:col>6</xdr:col>
      <xdr:colOff>1057275</xdr:colOff>
      <xdr:row>51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1143000</xdr:colOff>
      <xdr:row>0</xdr:row>
      <xdr:rowOff>190500</xdr:rowOff>
    </xdr:from>
    <xdr:to>
      <xdr:col>6</xdr:col>
      <xdr:colOff>1021080</xdr:colOff>
      <xdr:row>0</xdr:row>
      <xdr:rowOff>537028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84620" y="190500"/>
          <a:ext cx="2209800" cy="346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57150</xdr:rowOff>
    </xdr:from>
    <xdr:to>
      <xdr:col>2</xdr:col>
      <xdr:colOff>200025</xdr:colOff>
      <xdr:row>0</xdr:row>
      <xdr:rowOff>714375</xdr:rowOff>
    </xdr:to>
    <xdr:pic>
      <xdr:nvPicPr>
        <xdr:cNvPr id="11267" name="Picture 3" descr="hoyesteverdi_rgb_01">
          <a:extLst>
            <a:ext uri="{FF2B5EF4-FFF2-40B4-BE49-F238E27FC236}">
              <a16:creationId xmlns:a16="http://schemas.microsoft.com/office/drawing/2014/main" id="{00000000-0008-0000-0800-000003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57150"/>
          <a:ext cx="790575" cy="657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257174</xdr:colOff>
      <xdr:row>26</xdr:row>
      <xdr:rowOff>33336</xdr:rowOff>
    </xdr:from>
    <xdr:to>
      <xdr:col>7</xdr:col>
      <xdr:colOff>838199</xdr:colOff>
      <xdr:row>50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670560</xdr:colOff>
      <xdr:row>0</xdr:row>
      <xdr:rowOff>213360</xdr:rowOff>
    </xdr:from>
    <xdr:to>
      <xdr:col>7</xdr:col>
      <xdr:colOff>777240</xdr:colOff>
      <xdr:row>0</xdr:row>
      <xdr:rowOff>559888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41520" y="213360"/>
          <a:ext cx="2209800" cy="346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ma@nhosh.no" TargetMode="External"/><Relationship Id="rId1" Type="http://schemas.openxmlformats.org/officeDocument/2006/relationships/hyperlink" Target="http://www.nhosh.no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7"/>
  <sheetViews>
    <sheetView showGridLines="0" tabSelected="1" workbookViewId="0">
      <selection activeCell="L33" sqref="L33"/>
    </sheetView>
  </sheetViews>
  <sheetFormatPr baseColWidth="10" defaultRowHeight="13.2" x14ac:dyDescent="0.25"/>
  <cols>
    <col min="1" max="1" width="3.109375" customWidth="1"/>
    <col min="8" max="8" width="13.33203125" customWidth="1"/>
  </cols>
  <sheetData>
    <row r="1" spans="2:9" ht="13.8" thickBot="1" x14ac:dyDescent="0.3">
      <c r="B1" s="82"/>
      <c r="C1" s="82"/>
      <c r="D1" s="82"/>
      <c r="E1" s="82"/>
      <c r="F1" s="82"/>
      <c r="G1" s="82"/>
      <c r="H1" s="82"/>
      <c r="I1" s="82"/>
    </row>
    <row r="2" spans="2:9" x14ac:dyDescent="0.25">
      <c r="B2" s="83"/>
      <c r="C2" s="289" t="s">
        <v>300</v>
      </c>
      <c r="D2" s="84"/>
      <c r="E2" s="84"/>
      <c r="F2" s="84"/>
      <c r="G2" s="84"/>
      <c r="H2" s="84"/>
      <c r="I2" s="85"/>
    </row>
    <row r="3" spans="2:9" x14ac:dyDescent="0.25">
      <c r="B3" s="86"/>
      <c r="C3" s="169" t="s">
        <v>301</v>
      </c>
      <c r="D3" s="87"/>
      <c r="E3" s="87"/>
      <c r="F3" s="87"/>
      <c r="G3" s="87"/>
      <c r="H3" s="87"/>
      <c r="I3" s="88"/>
    </row>
    <row r="4" spans="2:9" x14ac:dyDescent="0.25">
      <c r="B4" s="86"/>
      <c r="C4" s="87"/>
      <c r="D4" s="87"/>
      <c r="E4" s="87"/>
      <c r="F4" s="87"/>
      <c r="G4" s="87"/>
      <c r="H4" s="87"/>
      <c r="I4" s="88"/>
    </row>
    <row r="5" spans="2:9" x14ac:dyDescent="0.25">
      <c r="B5" s="86"/>
      <c r="C5" s="87"/>
      <c r="D5" s="87"/>
      <c r="E5" s="87"/>
      <c r="F5" s="87"/>
      <c r="G5" s="87"/>
      <c r="H5" s="87"/>
      <c r="I5" s="88"/>
    </row>
    <row r="6" spans="2:9" x14ac:dyDescent="0.25">
      <c r="B6" s="86"/>
      <c r="C6" s="87"/>
      <c r="D6" s="87"/>
      <c r="E6" s="87"/>
      <c r="F6" s="87"/>
      <c r="G6" s="87"/>
      <c r="H6" s="87"/>
      <c r="I6" s="88"/>
    </row>
    <row r="7" spans="2:9" x14ac:dyDescent="0.25">
      <c r="B7" s="86"/>
      <c r="C7" s="87"/>
      <c r="D7" s="87"/>
      <c r="E7" s="87"/>
      <c r="F7" s="87"/>
      <c r="G7" s="87"/>
      <c r="H7" s="87"/>
      <c r="I7" s="88"/>
    </row>
    <row r="8" spans="2:9" ht="17.399999999999999" x14ac:dyDescent="0.3">
      <c r="B8" s="86"/>
      <c r="C8" s="339" t="s">
        <v>40</v>
      </c>
      <c r="D8" s="339"/>
      <c r="E8" s="339"/>
      <c r="F8" s="339"/>
      <c r="G8" s="87"/>
      <c r="H8" s="89"/>
      <c r="I8" s="88"/>
    </row>
    <row r="9" spans="2:9" x14ac:dyDescent="0.25">
      <c r="B9" s="86"/>
      <c r="C9" s="87"/>
      <c r="D9" s="87"/>
      <c r="E9" s="87"/>
      <c r="F9" s="87"/>
      <c r="G9" s="87"/>
      <c r="H9" s="90"/>
      <c r="I9" s="88"/>
    </row>
    <row r="10" spans="2:9" x14ac:dyDescent="0.25">
      <c r="B10" s="86"/>
      <c r="C10" s="340" t="s">
        <v>304</v>
      </c>
      <c r="D10" s="340"/>
      <c r="E10" s="340"/>
      <c r="F10" s="340"/>
      <c r="G10" s="87"/>
      <c r="H10" s="90"/>
      <c r="I10" s="88"/>
    </row>
    <row r="11" spans="2:9" x14ac:dyDescent="0.25">
      <c r="B11" s="86"/>
      <c r="C11" s="341" t="s">
        <v>298</v>
      </c>
      <c r="D11" s="342"/>
      <c r="E11" s="342"/>
      <c r="F11" s="342"/>
      <c r="G11" s="87"/>
      <c r="H11" s="90"/>
      <c r="I11" s="88"/>
    </row>
    <row r="12" spans="2:9" x14ac:dyDescent="0.25">
      <c r="B12" s="86"/>
      <c r="C12" s="342" t="s">
        <v>61</v>
      </c>
      <c r="D12" s="342"/>
      <c r="E12" s="342"/>
      <c r="F12" s="342"/>
      <c r="G12" s="87"/>
      <c r="H12" s="90"/>
      <c r="I12" s="88"/>
    </row>
    <row r="13" spans="2:9" x14ac:dyDescent="0.25">
      <c r="B13" s="86"/>
      <c r="C13" s="304" t="s">
        <v>36</v>
      </c>
      <c r="D13" s="335" t="s">
        <v>305</v>
      </c>
      <c r="E13" s="304"/>
      <c r="F13" s="304"/>
      <c r="G13" s="87"/>
      <c r="H13" s="90"/>
      <c r="I13" s="88"/>
    </row>
    <row r="14" spans="2:9" x14ac:dyDescent="0.25">
      <c r="B14" s="86"/>
      <c r="C14" s="334" t="s">
        <v>306</v>
      </c>
      <c r="D14" s="304"/>
      <c r="E14" s="304"/>
      <c r="F14" s="304"/>
      <c r="G14" s="87"/>
      <c r="H14" s="90"/>
      <c r="I14" s="88"/>
    </row>
    <row r="15" spans="2:9" x14ac:dyDescent="0.25">
      <c r="B15" s="86"/>
      <c r="C15" s="337" t="s">
        <v>299</v>
      </c>
      <c r="D15" s="337"/>
      <c r="E15" s="337"/>
      <c r="F15" s="337"/>
      <c r="G15" s="87"/>
      <c r="H15" s="90"/>
      <c r="I15" s="88"/>
    </row>
    <row r="16" spans="2:9" x14ac:dyDescent="0.25">
      <c r="B16" s="86"/>
      <c r="C16" s="338"/>
      <c r="D16" s="337"/>
      <c r="E16" s="337"/>
      <c r="F16" s="337"/>
      <c r="G16" s="87"/>
      <c r="H16" s="90"/>
      <c r="I16" s="88"/>
    </row>
    <row r="17" spans="2:9" x14ac:dyDescent="0.25">
      <c r="B17" s="86"/>
      <c r="C17" s="87"/>
      <c r="D17" s="87"/>
      <c r="E17" s="87"/>
      <c r="F17" s="87"/>
      <c r="G17" s="87"/>
      <c r="H17" s="87"/>
      <c r="I17" s="88"/>
    </row>
    <row r="18" spans="2:9" x14ac:dyDescent="0.25">
      <c r="B18" s="86"/>
      <c r="C18" s="87"/>
      <c r="D18" s="87"/>
      <c r="E18" s="87"/>
      <c r="F18" s="87"/>
      <c r="G18" s="87"/>
      <c r="H18" s="87"/>
      <c r="I18" s="88"/>
    </row>
    <row r="19" spans="2:9" x14ac:dyDescent="0.25">
      <c r="B19" s="86"/>
      <c r="C19" s="91" t="s">
        <v>62</v>
      </c>
      <c r="D19" s="87"/>
      <c r="E19" s="87"/>
      <c r="F19" s="87"/>
      <c r="G19" s="87"/>
      <c r="H19" s="87"/>
      <c r="I19" s="88"/>
    </row>
    <row r="20" spans="2:9" x14ac:dyDescent="0.25">
      <c r="B20" s="86"/>
      <c r="C20" s="92" t="s">
        <v>193</v>
      </c>
      <c r="D20" s="93" t="s">
        <v>64</v>
      </c>
      <c r="E20" s="93"/>
      <c r="F20" s="93"/>
      <c r="G20" s="93"/>
      <c r="H20" s="93"/>
      <c r="I20" s="88"/>
    </row>
    <row r="21" spans="2:9" x14ac:dyDescent="0.25">
      <c r="B21" s="86"/>
      <c r="C21" s="92" t="s">
        <v>194</v>
      </c>
      <c r="D21" s="87" t="s">
        <v>69</v>
      </c>
      <c r="E21" s="87"/>
      <c r="F21" s="87"/>
      <c r="G21" s="87"/>
      <c r="H21" s="87"/>
      <c r="I21" s="88"/>
    </row>
    <row r="22" spans="2:9" x14ac:dyDescent="0.25">
      <c r="B22" s="86"/>
      <c r="C22" s="92" t="s">
        <v>63</v>
      </c>
      <c r="D22" s="87" t="s">
        <v>65</v>
      </c>
      <c r="E22" s="87"/>
      <c r="F22" s="87"/>
      <c r="G22" s="87"/>
      <c r="H22" s="87"/>
      <c r="I22" s="88"/>
    </row>
    <row r="23" spans="2:9" x14ac:dyDescent="0.25">
      <c r="B23" s="86"/>
      <c r="C23" s="87"/>
      <c r="D23" s="87" t="s">
        <v>66</v>
      </c>
      <c r="E23" s="87"/>
      <c r="F23" s="87"/>
      <c r="G23" s="87"/>
      <c r="H23" s="87"/>
      <c r="I23" s="88"/>
    </row>
    <row r="24" spans="2:9" x14ac:dyDescent="0.25">
      <c r="B24" s="86"/>
      <c r="C24" s="87"/>
      <c r="D24" s="87" t="s">
        <v>67</v>
      </c>
      <c r="E24" s="87"/>
      <c r="F24" s="87"/>
      <c r="G24" s="87"/>
      <c r="H24" s="87"/>
      <c r="I24" s="88"/>
    </row>
    <row r="25" spans="2:9" x14ac:dyDescent="0.25">
      <c r="B25" s="86"/>
      <c r="C25" s="92" t="s">
        <v>68</v>
      </c>
      <c r="D25" s="87" t="s">
        <v>70</v>
      </c>
      <c r="E25" s="87"/>
      <c r="F25" s="87"/>
      <c r="G25" s="87"/>
      <c r="H25" s="87"/>
      <c r="I25" s="88"/>
    </row>
    <row r="26" spans="2:9" x14ac:dyDescent="0.25">
      <c r="B26" s="86"/>
      <c r="C26" s="87"/>
      <c r="D26" s="87" t="s">
        <v>71</v>
      </c>
      <c r="E26" s="87"/>
      <c r="F26" s="87"/>
      <c r="G26" s="87"/>
      <c r="H26" s="87"/>
      <c r="I26" s="88"/>
    </row>
    <row r="27" spans="2:9" x14ac:dyDescent="0.25">
      <c r="B27" s="86"/>
      <c r="C27" s="87" t="s">
        <v>74</v>
      </c>
      <c r="D27" s="87" t="s">
        <v>75</v>
      </c>
      <c r="E27" s="87"/>
      <c r="F27" s="87"/>
      <c r="G27" s="87"/>
      <c r="H27" s="87"/>
      <c r="I27" s="88"/>
    </row>
    <row r="28" spans="2:9" x14ac:dyDescent="0.25">
      <c r="B28" s="86"/>
      <c r="C28" s="87" t="s">
        <v>76</v>
      </c>
      <c r="D28" s="92" t="s">
        <v>191</v>
      </c>
      <c r="E28" s="87"/>
      <c r="F28" s="87"/>
      <c r="G28" s="87"/>
      <c r="H28" s="87"/>
      <c r="I28" s="88"/>
    </row>
    <row r="29" spans="2:9" x14ac:dyDescent="0.25">
      <c r="B29" s="86"/>
      <c r="C29" s="87" t="s">
        <v>77</v>
      </c>
      <c r="D29" s="92" t="s">
        <v>192</v>
      </c>
      <c r="E29" s="87"/>
      <c r="F29" s="87"/>
      <c r="G29" s="87"/>
      <c r="H29" s="87"/>
      <c r="I29" s="88"/>
    </row>
    <row r="30" spans="2:9" x14ac:dyDescent="0.25">
      <c r="B30" s="86"/>
      <c r="C30" s="214" t="s">
        <v>230</v>
      </c>
      <c r="D30" s="214" t="s">
        <v>228</v>
      </c>
      <c r="E30" s="87"/>
      <c r="F30" s="87"/>
      <c r="G30" s="87"/>
      <c r="H30" s="87"/>
      <c r="I30" s="88"/>
    </row>
    <row r="31" spans="2:9" x14ac:dyDescent="0.25">
      <c r="B31" s="86"/>
      <c r="C31" s="87"/>
      <c r="D31" s="214" t="s">
        <v>229</v>
      </c>
      <c r="E31" s="87"/>
      <c r="F31" s="87"/>
      <c r="G31" s="87"/>
      <c r="H31" s="87"/>
      <c r="I31" s="88"/>
    </row>
    <row r="32" spans="2:9" x14ac:dyDescent="0.25">
      <c r="B32" s="86"/>
      <c r="C32" s="214" t="s">
        <v>233</v>
      </c>
      <c r="D32" s="214" t="s">
        <v>234</v>
      </c>
      <c r="E32" s="87"/>
      <c r="F32" s="87"/>
      <c r="G32" s="87"/>
      <c r="H32" s="87"/>
      <c r="I32" s="88"/>
    </row>
    <row r="33" spans="2:9" x14ac:dyDescent="0.25">
      <c r="B33" s="86"/>
      <c r="C33" s="214" t="s">
        <v>235</v>
      </c>
      <c r="D33" s="214" t="s">
        <v>236</v>
      </c>
      <c r="E33" s="87"/>
      <c r="F33" s="87"/>
      <c r="G33" s="87"/>
      <c r="H33" s="87"/>
      <c r="I33" s="88"/>
    </row>
    <row r="34" spans="2:9" x14ac:dyDescent="0.25">
      <c r="B34" s="86"/>
      <c r="C34" s="87"/>
      <c r="D34" s="214" t="s">
        <v>295</v>
      </c>
      <c r="E34" s="87"/>
      <c r="F34" s="87"/>
      <c r="G34" s="87"/>
      <c r="H34" s="87"/>
      <c r="I34" s="88"/>
    </row>
    <row r="35" spans="2:9" x14ac:dyDescent="0.25">
      <c r="B35" s="86"/>
      <c r="C35" s="336" t="s">
        <v>242</v>
      </c>
      <c r="D35" s="336" t="s">
        <v>294</v>
      </c>
      <c r="E35" s="336"/>
      <c r="F35" s="87"/>
      <c r="G35" s="87"/>
      <c r="H35" s="87"/>
      <c r="I35" s="88"/>
    </row>
    <row r="36" spans="2:9" x14ac:dyDescent="0.25">
      <c r="B36" s="86"/>
      <c r="C36" s="332" t="s">
        <v>300</v>
      </c>
      <c r="D36" s="332" t="s">
        <v>303</v>
      </c>
      <c r="E36" s="87"/>
      <c r="F36" s="87"/>
      <c r="G36" s="87"/>
      <c r="H36" s="87"/>
      <c r="I36" s="88"/>
    </row>
    <row r="37" spans="2:9" ht="13.8" thickBot="1" x14ac:dyDescent="0.3">
      <c r="B37" s="94"/>
      <c r="C37" s="95"/>
      <c r="D37" s="305"/>
      <c r="E37" s="95"/>
      <c r="F37" s="95"/>
      <c r="G37" s="95"/>
      <c r="H37" s="95"/>
      <c r="I37" s="96"/>
    </row>
  </sheetData>
  <sheetProtection algorithmName="SHA-512" hashValue="1ou3YH5FtOddizLxPU1NrU7HaY+icgIGx9gfEhkjPZllHIlyFbzRuweBZjgwxNJJnmZQfNIm0PCULO8k8gvN2Q==" saltValue="4V0t7EIObtxST8iLx1MQXA==" spinCount="100000" sheet="1" objects="1" scenarios="1"/>
  <mergeCells count="6">
    <mergeCell ref="C15:F15"/>
    <mergeCell ref="C16:F16"/>
    <mergeCell ref="C8:F8"/>
    <mergeCell ref="C10:F10"/>
    <mergeCell ref="C11:F11"/>
    <mergeCell ref="C12:F12"/>
  </mergeCells>
  <phoneticPr fontId="3" type="noConversion"/>
  <hyperlinks>
    <hyperlink ref="C15" r:id="rId1" xr:uid="{00000000-0004-0000-0000-000000000000}"/>
    <hyperlink ref="C14" r:id="rId2" xr:uid="{00000000-0004-0000-0000-000001000000}"/>
  </hyperlinks>
  <pageMargins left="0.78740157480314965" right="0.78740157480314965" top="0.98425196850393704" bottom="0.98425196850393704" header="0.51181102362204722" footer="0.51181102362204722"/>
  <pageSetup paperSize="9" scale="90" orientation="portrait" r:id="rId3"/>
  <headerFooter alignWithMargins="0">
    <oddHeader>&amp;CHøyeste verdi v4.0</oddHeader>
    <oddFooter>&amp;CCopyright 2012, NHO Service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showGridLines="0" zoomScale="80" zoomScaleNormal="80" workbookViewId="0"/>
  </sheetViews>
  <sheetFormatPr baseColWidth="10" defaultColWidth="11.44140625" defaultRowHeight="13.2" x14ac:dyDescent="0.25"/>
  <cols>
    <col min="1" max="1" width="3.88671875" style="225" customWidth="1"/>
    <col min="2" max="3" width="6" style="231" customWidth="1"/>
    <col min="4" max="4" width="75" style="225" customWidth="1"/>
    <col min="5" max="5" width="27.33203125" style="225" customWidth="1"/>
    <col min="6" max="16384" width="11.44140625" style="225"/>
  </cols>
  <sheetData>
    <row r="1" spans="1:6" ht="62.25" customHeight="1" thickBot="1" x14ac:dyDescent="0.3">
      <c r="A1" s="224"/>
      <c r="B1" s="360" t="s">
        <v>297</v>
      </c>
      <c r="C1" s="361"/>
      <c r="D1" s="361"/>
      <c r="E1" s="362"/>
      <c r="F1" s="224"/>
    </row>
    <row r="2" spans="1:6" x14ac:dyDescent="0.25">
      <c r="A2" s="224"/>
      <c r="B2" s="363" t="s">
        <v>199</v>
      </c>
      <c r="C2" s="364"/>
      <c r="D2" s="365" t="s">
        <v>200</v>
      </c>
      <c r="E2" s="366"/>
      <c r="F2" s="224"/>
    </row>
    <row r="3" spans="1:6" ht="32.25" customHeight="1" x14ac:dyDescent="0.25">
      <c r="A3" s="224"/>
      <c r="B3" s="226">
        <v>1</v>
      </c>
      <c r="C3" s="367" t="s">
        <v>201</v>
      </c>
      <c r="D3" s="368" t="s">
        <v>290</v>
      </c>
      <c r="E3" s="369"/>
      <c r="F3" s="224"/>
    </row>
    <row r="4" spans="1:6" ht="32.25" customHeight="1" x14ac:dyDescent="0.25">
      <c r="A4" s="224"/>
      <c r="B4" s="227">
        <v>2</v>
      </c>
      <c r="C4" s="344"/>
      <c r="D4" s="352" t="s">
        <v>284</v>
      </c>
      <c r="E4" s="353"/>
      <c r="F4" s="224"/>
    </row>
    <row r="5" spans="1:6" ht="32.25" customHeight="1" x14ac:dyDescent="0.25">
      <c r="A5" s="224"/>
      <c r="B5" s="227">
        <v>3</v>
      </c>
      <c r="C5" s="344"/>
      <c r="D5" s="352" t="s">
        <v>202</v>
      </c>
      <c r="E5" s="353"/>
      <c r="F5" s="224"/>
    </row>
    <row r="6" spans="1:6" ht="32.25" customHeight="1" thickBot="1" x14ac:dyDescent="0.3">
      <c r="A6" s="224"/>
      <c r="B6" s="228">
        <v>4</v>
      </c>
      <c r="C6" s="345"/>
      <c r="D6" s="370" t="s">
        <v>285</v>
      </c>
      <c r="E6" s="371"/>
      <c r="F6" s="224"/>
    </row>
    <row r="7" spans="1:6" ht="32.25" customHeight="1" x14ac:dyDescent="0.25">
      <c r="A7" s="224"/>
      <c r="B7" s="229">
        <v>5</v>
      </c>
      <c r="C7" s="344" t="s">
        <v>203</v>
      </c>
      <c r="D7" s="348" t="s">
        <v>286</v>
      </c>
      <c r="E7" s="349"/>
      <c r="F7" s="224"/>
    </row>
    <row r="8" spans="1:6" ht="32.25" customHeight="1" x14ac:dyDescent="0.25">
      <c r="A8" s="224"/>
      <c r="B8" s="227">
        <v>6</v>
      </c>
      <c r="C8" s="344"/>
      <c r="D8" s="350" t="s">
        <v>287</v>
      </c>
      <c r="E8" s="351"/>
      <c r="F8" s="224"/>
    </row>
    <row r="9" spans="1:6" ht="32.25" customHeight="1" x14ac:dyDescent="0.25">
      <c r="A9" s="224"/>
      <c r="B9" s="227">
        <v>7</v>
      </c>
      <c r="C9" s="344"/>
      <c r="D9" s="350" t="s">
        <v>204</v>
      </c>
      <c r="E9" s="351"/>
      <c r="F9" s="224"/>
    </row>
    <row r="10" spans="1:6" ht="32.25" customHeight="1" x14ac:dyDescent="0.25">
      <c r="A10" s="224"/>
      <c r="B10" s="227">
        <v>8</v>
      </c>
      <c r="C10" s="344"/>
      <c r="D10" s="352" t="s">
        <v>205</v>
      </c>
      <c r="E10" s="353"/>
      <c r="F10" s="224"/>
    </row>
    <row r="11" spans="1:6" ht="32.25" customHeight="1" x14ac:dyDescent="0.25">
      <c r="A11" s="224"/>
      <c r="B11" s="227">
        <v>9</v>
      </c>
      <c r="C11" s="344"/>
      <c r="D11" s="350" t="s">
        <v>231</v>
      </c>
      <c r="E11" s="351"/>
      <c r="F11" s="224"/>
    </row>
    <row r="12" spans="1:6" ht="32.25" customHeight="1" thickBot="1" x14ac:dyDescent="0.3">
      <c r="A12" s="224"/>
      <c r="B12" s="228">
        <v>10</v>
      </c>
      <c r="C12" s="345"/>
      <c r="D12" s="354" t="s">
        <v>206</v>
      </c>
      <c r="E12" s="355"/>
      <c r="F12" s="224"/>
    </row>
    <row r="13" spans="1:6" ht="13.8" thickBot="1" x14ac:dyDescent="0.3">
      <c r="A13" s="224"/>
      <c r="B13" s="230"/>
      <c r="C13" s="230"/>
      <c r="D13" s="224"/>
      <c r="E13" s="224"/>
      <c r="F13" s="224"/>
    </row>
    <row r="14" spans="1:6" ht="90" customHeight="1" x14ac:dyDescent="0.25">
      <c r="A14" s="224"/>
      <c r="B14" s="343" t="s">
        <v>232</v>
      </c>
      <c r="C14" s="233" t="s">
        <v>214</v>
      </c>
      <c r="D14" s="274"/>
      <c r="E14" s="356" t="s">
        <v>227</v>
      </c>
      <c r="F14" s="224"/>
    </row>
    <row r="15" spans="1:6" ht="90" customHeight="1" x14ac:dyDescent="0.25">
      <c r="A15" s="224"/>
      <c r="B15" s="344"/>
      <c r="C15" s="271" t="s">
        <v>213</v>
      </c>
      <c r="D15" s="275"/>
      <c r="E15" s="357"/>
      <c r="F15" s="224"/>
    </row>
    <row r="16" spans="1:6" ht="262.5" customHeight="1" x14ac:dyDescent="0.25">
      <c r="A16" s="224"/>
      <c r="B16" s="344"/>
      <c r="C16" s="272" t="s">
        <v>219</v>
      </c>
      <c r="D16" s="358"/>
      <c r="E16" s="359"/>
      <c r="F16" s="224"/>
    </row>
    <row r="17" spans="2:5" ht="90" customHeight="1" thickBot="1" x14ac:dyDescent="0.3">
      <c r="B17" s="345"/>
      <c r="C17" s="290" t="s">
        <v>207</v>
      </c>
      <c r="D17" s="346"/>
      <c r="E17" s="347"/>
    </row>
  </sheetData>
  <sheetProtection algorithmName="SHA-512" hashValue="2j4PpJiB/UrSHf4Ep9i7NVYn4Wo74vusXshAunr5whkEIRgvTCsD+BiYPrQPgGthy2r6WnQRcf7AbZCjiAKgBQ==" saltValue="kbYI07+e7UxSBz0Wle5UtQ==" spinCount="100000" sheet="1" objects="1" scenarios="1"/>
  <mergeCells count="19">
    <mergeCell ref="B1:E1"/>
    <mergeCell ref="B2:C2"/>
    <mergeCell ref="D2:E2"/>
    <mergeCell ref="C3:C6"/>
    <mergeCell ref="D3:E3"/>
    <mergeCell ref="D4:E4"/>
    <mergeCell ref="D5:E5"/>
    <mergeCell ref="D6:E6"/>
    <mergeCell ref="B14:B17"/>
    <mergeCell ref="D17:E17"/>
    <mergeCell ref="C7:C12"/>
    <mergeCell ref="D7:E7"/>
    <mergeCell ref="D8:E8"/>
    <mergeCell ref="D9:E9"/>
    <mergeCell ref="D10:E10"/>
    <mergeCell ref="D11:E11"/>
    <mergeCell ref="D12:E12"/>
    <mergeCell ref="E14:E15"/>
    <mergeCell ref="D16:E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  <pageSetUpPr fitToPage="1"/>
  </sheetPr>
  <dimension ref="A1:H27"/>
  <sheetViews>
    <sheetView showGridLines="0" workbookViewId="0">
      <selection activeCell="A12" sqref="A12"/>
    </sheetView>
  </sheetViews>
  <sheetFormatPr baseColWidth="10" defaultRowHeight="13.2" x14ac:dyDescent="0.25"/>
  <cols>
    <col min="1" max="1" width="3.88671875" customWidth="1"/>
    <col min="2" max="2" width="6" style="2" customWidth="1"/>
    <col min="3" max="3" width="30.44140625" customWidth="1"/>
    <col min="4" max="4" width="28.109375" customWidth="1"/>
    <col min="5" max="5" width="20.44140625" customWidth="1"/>
    <col min="6" max="6" width="12.88671875" style="15" customWidth="1"/>
    <col min="7" max="7" width="30.44140625" customWidth="1"/>
    <col min="8" max="8" width="7.33203125" style="170" customWidth="1"/>
  </cols>
  <sheetData>
    <row r="1" spans="1:7" ht="62.25" customHeight="1" thickBot="1" x14ac:dyDescent="0.3">
      <c r="A1" s="16"/>
      <c r="B1" s="377" t="s">
        <v>73</v>
      </c>
      <c r="C1" s="378"/>
      <c r="D1" s="378"/>
      <c r="E1" s="378"/>
      <c r="F1" s="378"/>
      <c r="G1" s="379"/>
    </row>
    <row r="2" spans="1:7" ht="17.399999999999999" x14ac:dyDescent="0.3">
      <c r="A2" s="16"/>
      <c r="B2" s="375" t="s">
        <v>289</v>
      </c>
      <c r="C2" s="376"/>
      <c r="D2" s="372"/>
      <c r="E2" s="373"/>
      <c r="F2" s="373"/>
      <c r="G2" s="374"/>
    </row>
    <row r="3" spans="1:7" ht="18" thickBot="1" x14ac:dyDescent="0.35">
      <c r="A3" s="16"/>
      <c r="B3" s="135"/>
      <c r="C3" s="136" t="s">
        <v>190</v>
      </c>
      <c r="D3" s="380"/>
      <c r="E3" s="381"/>
      <c r="F3" s="381"/>
      <c r="G3" s="382"/>
    </row>
    <row r="4" spans="1:7" x14ac:dyDescent="0.25">
      <c r="A4" s="16"/>
      <c r="B4" s="127"/>
      <c r="C4" s="128"/>
      <c r="D4" s="128"/>
      <c r="E4" s="128"/>
      <c r="F4" s="139"/>
      <c r="G4" s="129"/>
    </row>
    <row r="5" spans="1:7" x14ac:dyDescent="0.25">
      <c r="A5" s="16"/>
      <c r="B5" s="137" t="s">
        <v>33</v>
      </c>
      <c r="C5" s="138" t="s">
        <v>283</v>
      </c>
      <c r="D5" s="138" t="s">
        <v>34</v>
      </c>
      <c r="E5" s="138" t="s">
        <v>35</v>
      </c>
      <c r="F5" s="138" t="s">
        <v>36</v>
      </c>
      <c r="G5" s="140" t="s">
        <v>37</v>
      </c>
    </row>
    <row r="6" spans="1:7" ht="16.5" customHeight="1" x14ac:dyDescent="0.25">
      <c r="A6" s="16"/>
      <c r="B6" s="141">
        <v>1</v>
      </c>
      <c r="C6" s="218"/>
      <c r="D6" s="218"/>
      <c r="E6" s="218"/>
      <c r="F6" s="260"/>
      <c r="G6" s="330"/>
    </row>
    <row r="7" spans="1:7" ht="16.5" customHeight="1" x14ac:dyDescent="0.25">
      <c r="A7" s="16"/>
      <c r="B7" s="142">
        <v>2</v>
      </c>
      <c r="C7" s="218"/>
      <c r="D7" s="218"/>
      <c r="E7" s="218"/>
      <c r="F7" s="70"/>
      <c r="G7" s="330"/>
    </row>
    <row r="8" spans="1:7" ht="16.5" customHeight="1" x14ac:dyDescent="0.25">
      <c r="A8" s="16"/>
      <c r="B8" s="142">
        <v>3</v>
      </c>
      <c r="C8" s="218"/>
      <c r="D8" s="218"/>
      <c r="E8" s="218"/>
      <c r="F8" s="70"/>
      <c r="G8" s="330"/>
    </row>
    <row r="9" spans="1:7" ht="16.5" customHeight="1" x14ac:dyDescent="0.25">
      <c r="A9" s="16"/>
      <c r="B9" s="142">
        <v>4</v>
      </c>
      <c r="C9" s="218"/>
      <c r="D9" s="218"/>
      <c r="E9" s="218"/>
      <c r="F9" s="70"/>
      <c r="G9" s="330"/>
    </row>
    <row r="10" spans="1:7" ht="16.5" customHeight="1" x14ac:dyDescent="0.25">
      <c r="A10" s="16"/>
      <c r="B10" s="142">
        <v>5</v>
      </c>
      <c r="C10" s="218"/>
      <c r="D10" s="218"/>
      <c r="E10" s="218"/>
      <c r="F10" s="70"/>
      <c r="G10" s="330"/>
    </row>
    <row r="11" spans="1:7" ht="16.5" customHeight="1" x14ac:dyDescent="0.25">
      <c r="A11" s="16"/>
      <c r="B11" s="142">
        <v>6</v>
      </c>
      <c r="C11" s="218"/>
      <c r="D11" s="218"/>
      <c r="E11" s="218"/>
      <c r="F11" s="70"/>
      <c r="G11" s="330"/>
    </row>
    <row r="12" spans="1:7" ht="16.5" customHeight="1" x14ac:dyDescent="0.25">
      <c r="A12" s="16"/>
      <c r="B12" s="142">
        <v>7</v>
      </c>
      <c r="C12" s="218"/>
      <c r="D12" s="218"/>
      <c r="E12" s="218"/>
      <c r="F12" s="70"/>
      <c r="G12" s="330"/>
    </row>
    <row r="13" spans="1:7" ht="16.5" customHeight="1" x14ac:dyDescent="0.25">
      <c r="A13" s="16"/>
      <c r="B13" s="142">
        <v>8</v>
      </c>
      <c r="C13" s="218"/>
      <c r="D13" s="218"/>
      <c r="E13" s="218"/>
      <c r="F13" s="70"/>
      <c r="G13" s="330"/>
    </row>
    <row r="14" spans="1:7" ht="16.5" customHeight="1" x14ac:dyDescent="0.25">
      <c r="A14" s="16"/>
      <c r="B14" s="142">
        <v>9</v>
      </c>
      <c r="C14" s="218"/>
      <c r="D14" s="69"/>
      <c r="E14" s="69"/>
      <c r="F14" s="70"/>
      <c r="G14" s="71"/>
    </row>
    <row r="15" spans="1:7" ht="16.5" customHeight="1" x14ac:dyDescent="0.25">
      <c r="A15" s="16"/>
      <c r="B15" s="142">
        <v>10</v>
      </c>
      <c r="C15" s="218"/>
      <c r="D15" s="69"/>
      <c r="E15" s="69"/>
      <c r="F15" s="70"/>
      <c r="G15" s="71"/>
    </row>
    <row r="16" spans="1:7" ht="16.5" customHeight="1" x14ac:dyDescent="0.25">
      <c r="A16" s="16"/>
      <c r="B16" s="142">
        <v>11</v>
      </c>
      <c r="C16" s="218"/>
      <c r="D16" s="69"/>
      <c r="E16" s="69"/>
      <c r="F16" s="70"/>
      <c r="G16" s="71"/>
    </row>
    <row r="17" spans="1:7" ht="16.5" customHeight="1" x14ac:dyDescent="0.25">
      <c r="A17" s="16"/>
      <c r="B17" s="142">
        <v>12</v>
      </c>
      <c r="C17" s="218"/>
      <c r="D17" s="69"/>
      <c r="E17" s="69"/>
      <c r="F17" s="70"/>
      <c r="G17" s="71"/>
    </row>
    <row r="18" spans="1:7" ht="16.5" customHeight="1" x14ac:dyDescent="0.25">
      <c r="A18" s="16"/>
      <c r="B18" s="142">
        <v>13</v>
      </c>
      <c r="C18" s="218"/>
      <c r="D18" s="69"/>
      <c r="E18" s="69"/>
      <c r="F18" s="70"/>
      <c r="G18" s="71"/>
    </row>
    <row r="19" spans="1:7" ht="16.5" customHeight="1" x14ac:dyDescent="0.25">
      <c r="A19" s="16"/>
      <c r="B19" s="142">
        <v>14</v>
      </c>
      <c r="C19" s="218"/>
      <c r="D19" s="69"/>
      <c r="E19" s="69"/>
      <c r="F19" s="70"/>
      <c r="G19" s="71"/>
    </row>
    <row r="20" spans="1:7" ht="16.5" customHeight="1" x14ac:dyDescent="0.25">
      <c r="A20" s="16"/>
      <c r="B20" s="142">
        <v>15</v>
      </c>
      <c r="C20" s="69"/>
      <c r="D20" s="69"/>
      <c r="E20" s="69"/>
      <c r="F20" s="70"/>
      <c r="G20" s="71"/>
    </row>
    <row r="21" spans="1:7" ht="16.5" customHeight="1" x14ac:dyDescent="0.25">
      <c r="A21" s="16"/>
      <c r="B21" s="142">
        <v>16</v>
      </c>
      <c r="C21" s="69"/>
      <c r="D21" s="69"/>
      <c r="E21" s="69"/>
      <c r="F21" s="70"/>
      <c r="G21" s="71"/>
    </row>
    <row r="22" spans="1:7" ht="16.5" customHeight="1" x14ac:dyDescent="0.25">
      <c r="A22" s="16"/>
      <c r="B22" s="142">
        <v>17</v>
      </c>
      <c r="C22" s="69"/>
      <c r="D22" s="69"/>
      <c r="E22" s="69"/>
      <c r="F22" s="70"/>
      <c r="G22" s="71"/>
    </row>
    <row r="23" spans="1:7" ht="16.5" customHeight="1" x14ac:dyDescent="0.25">
      <c r="A23" s="16"/>
      <c r="B23" s="142">
        <v>18</v>
      </c>
      <c r="C23" s="69"/>
      <c r="D23" s="69"/>
      <c r="E23" s="69"/>
      <c r="F23" s="70"/>
      <c r="G23" s="71"/>
    </row>
    <row r="24" spans="1:7" ht="16.5" customHeight="1" x14ac:dyDescent="0.25">
      <c r="A24" s="16"/>
      <c r="B24" s="142">
        <v>19</v>
      </c>
      <c r="C24" s="69"/>
      <c r="D24" s="69"/>
      <c r="E24" s="69"/>
      <c r="F24" s="70"/>
      <c r="G24" s="71"/>
    </row>
    <row r="25" spans="1:7" ht="16.5" customHeight="1" thickBot="1" x14ac:dyDescent="0.3">
      <c r="A25" s="16"/>
      <c r="B25" s="143">
        <v>20</v>
      </c>
      <c r="C25" s="69"/>
      <c r="D25" s="79"/>
      <c r="E25" s="79"/>
      <c r="F25" s="80"/>
      <c r="G25" s="81"/>
    </row>
    <row r="26" spans="1:7" x14ac:dyDescent="0.25">
      <c r="A26" s="16"/>
      <c r="B26" s="17"/>
      <c r="C26" s="32"/>
      <c r="D26" s="32"/>
      <c r="E26" s="32"/>
      <c r="F26" s="33"/>
      <c r="G26" s="32"/>
    </row>
    <row r="27" spans="1:7" x14ac:dyDescent="0.25">
      <c r="A27" s="16"/>
      <c r="B27" s="17"/>
      <c r="C27" s="16"/>
      <c r="D27" s="16"/>
      <c r="E27" s="16"/>
      <c r="F27" s="18"/>
      <c r="G27" s="16"/>
    </row>
  </sheetData>
  <sheetProtection algorithmName="SHA-512" hashValue="N0JP9s26iEsTZHvpyuKIZ/UXnyvclQLl/PX4s5/RRgGJihZmk3TLL4TphoxN+KaiiqET4OkhySaaYTVuqCPyaA==" saltValue="Nsrv+ebcQcXUQZF8TpHZLA==" spinCount="100000" sheet="1" objects="1" scenarios="1"/>
  <mergeCells count="4">
    <mergeCell ref="D2:G2"/>
    <mergeCell ref="B2:C2"/>
    <mergeCell ref="B1:G1"/>
    <mergeCell ref="D3:G3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 xml:space="preserve">&amp;CHøyeste verdi v4.0
</oddHeader>
    <oddFooter>&amp;CCopyright 2012, NHO Service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K59"/>
  <sheetViews>
    <sheetView showGridLines="0" zoomScaleNormal="100" zoomScalePageLayoutView="150" workbookViewId="0">
      <selection activeCell="A7" sqref="A7"/>
    </sheetView>
  </sheetViews>
  <sheetFormatPr baseColWidth="10" defaultRowHeight="13.2" x14ac:dyDescent="0.25"/>
  <cols>
    <col min="1" max="1" width="3.88671875" customWidth="1"/>
    <col min="2" max="2" width="6" style="2" customWidth="1"/>
    <col min="3" max="8" width="14.5546875" customWidth="1"/>
    <col min="9" max="9" width="10.88671875" style="173"/>
    <col min="10" max="10" width="11.44140625" style="170"/>
  </cols>
  <sheetData>
    <row r="1" spans="1:10" ht="62.25" customHeight="1" thickBot="1" x14ac:dyDescent="0.3">
      <c r="B1" s="360" t="s">
        <v>282</v>
      </c>
      <c r="C1" s="361"/>
      <c r="D1" s="361"/>
      <c r="E1" s="361"/>
      <c r="F1" s="361"/>
      <c r="G1" s="361"/>
      <c r="H1" s="362"/>
    </row>
    <row r="2" spans="1:10" ht="18" thickBot="1" x14ac:dyDescent="0.35">
      <c r="A2" s="16"/>
      <c r="B2" s="133" t="s">
        <v>279</v>
      </c>
      <c r="C2" s="121"/>
      <c r="D2" s="121"/>
      <c r="E2" s="121"/>
      <c r="F2" s="383" t="str">
        <f>IF(Leverandører!D2&lt;&gt;"",Navn,"")</f>
        <v/>
      </c>
      <c r="G2" s="384"/>
      <c r="H2" s="385"/>
    </row>
    <row r="3" spans="1:10" x14ac:dyDescent="0.25">
      <c r="A3" s="16"/>
      <c r="B3" s="127"/>
      <c r="C3" s="128"/>
      <c r="D3" s="128"/>
      <c r="E3" s="128"/>
      <c r="F3" s="128"/>
      <c r="G3" s="128"/>
      <c r="H3" s="129"/>
    </row>
    <row r="4" spans="1:10" ht="13.8" thickBot="1" x14ac:dyDescent="0.3">
      <c r="A4" s="16"/>
      <c r="B4" s="134" t="s">
        <v>280</v>
      </c>
      <c r="C4" s="128"/>
      <c r="D4" s="128"/>
      <c r="E4" s="128"/>
      <c r="F4" s="128"/>
      <c r="G4" s="128"/>
      <c r="H4" s="129"/>
    </row>
    <row r="5" spans="1:10" x14ac:dyDescent="0.25">
      <c r="A5" s="16"/>
      <c r="B5" s="319" t="s">
        <v>255</v>
      </c>
      <c r="C5" s="386" t="s">
        <v>251</v>
      </c>
      <c r="D5" s="387"/>
      <c r="E5" s="387"/>
      <c r="F5" s="387"/>
      <c r="G5" s="387"/>
      <c r="H5" s="388"/>
    </row>
    <row r="6" spans="1:10" x14ac:dyDescent="0.25">
      <c r="A6" s="16"/>
      <c r="B6" s="310" t="s">
        <v>256</v>
      </c>
      <c r="C6" s="307" t="s">
        <v>243</v>
      </c>
      <c r="D6" s="307" t="s">
        <v>247</v>
      </c>
      <c r="E6" s="307" t="s">
        <v>248</v>
      </c>
      <c r="F6" s="307" t="s">
        <v>249</v>
      </c>
      <c r="G6" s="307" t="s">
        <v>281</v>
      </c>
      <c r="H6" s="308" t="s">
        <v>250</v>
      </c>
    </row>
    <row r="7" spans="1:10" ht="131.25" customHeight="1" x14ac:dyDescent="0.25">
      <c r="A7" s="16"/>
      <c r="B7" s="196" t="s">
        <v>33</v>
      </c>
      <c r="C7" s="98" t="s">
        <v>244</v>
      </c>
      <c r="D7" s="98" t="s">
        <v>245</v>
      </c>
      <c r="E7" s="98" t="s">
        <v>246</v>
      </c>
      <c r="F7" s="313" t="s">
        <v>293</v>
      </c>
      <c r="G7" s="98" t="s">
        <v>292</v>
      </c>
      <c r="H7" s="192" t="s">
        <v>291</v>
      </c>
      <c r="I7" s="174"/>
    </row>
    <row r="8" spans="1:10" s="43" customFormat="1" ht="18" customHeight="1" x14ac:dyDescent="0.25">
      <c r="A8" s="42"/>
      <c r="B8" s="197" t="str">
        <f>IF(Leverandører!C6&lt;&gt;"",Leverandører!B6,"")</f>
        <v/>
      </c>
      <c r="C8" s="191"/>
      <c r="D8" s="191"/>
      <c r="E8" s="191"/>
      <c r="F8" s="191"/>
      <c r="G8" s="191"/>
      <c r="H8" s="193"/>
      <c r="I8" s="171" t="str">
        <f>IF(B8&lt;&gt;"",IF(AND(C8="Ja",D8="Ja",E8="Ja",F8="Ja",G8="Ja",H8="Ja")=TRUE(),"Godkjent","Avvist"),"")</f>
        <v/>
      </c>
      <c r="J8" s="172"/>
    </row>
    <row r="9" spans="1:10" s="43" customFormat="1" ht="18" customHeight="1" x14ac:dyDescent="0.25">
      <c r="A9" s="42"/>
      <c r="B9" s="197" t="str">
        <f>IF(Leverandører!C7&lt;&gt;"",Leverandører!B7,"")</f>
        <v/>
      </c>
      <c r="C9" s="191"/>
      <c r="D9" s="191"/>
      <c r="E9" s="191"/>
      <c r="F9" s="191"/>
      <c r="G9" s="191"/>
      <c r="H9" s="193"/>
      <c r="I9" s="171" t="str">
        <f t="shared" ref="I9:I27" si="0">IF(B9&lt;&gt;"",IF(AND(C9="Ja",D9="Ja",E9="Ja",F9="Ja",G9="Ja",H9="Ja")=TRUE(),"Godkjent","Avvist"),"")</f>
        <v/>
      </c>
      <c r="J9" s="172"/>
    </row>
    <row r="10" spans="1:10" s="43" customFormat="1" ht="18" customHeight="1" x14ac:dyDescent="0.25">
      <c r="A10" s="42"/>
      <c r="B10" s="197" t="str">
        <f>IF(Leverandører!C8&lt;&gt;"",Leverandører!B8,"")</f>
        <v/>
      </c>
      <c r="C10" s="191"/>
      <c r="D10" s="191"/>
      <c r="E10" s="191"/>
      <c r="F10" s="191"/>
      <c r="G10" s="191"/>
      <c r="H10" s="193"/>
      <c r="I10" s="171" t="str">
        <f t="shared" si="0"/>
        <v/>
      </c>
      <c r="J10" s="172"/>
    </row>
    <row r="11" spans="1:10" s="43" customFormat="1" ht="18" customHeight="1" x14ac:dyDescent="0.25">
      <c r="A11" s="42"/>
      <c r="B11" s="197" t="str">
        <f>IF(Leverandører!C9&lt;&gt;"",Leverandører!B9,"")</f>
        <v/>
      </c>
      <c r="C11" s="191"/>
      <c r="D11" s="191"/>
      <c r="E11" s="191"/>
      <c r="F11" s="191"/>
      <c r="G11" s="191"/>
      <c r="H11" s="193"/>
      <c r="I11" s="171" t="str">
        <f t="shared" si="0"/>
        <v/>
      </c>
      <c r="J11" s="172"/>
    </row>
    <row r="12" spans="1:10" s="43" customFormat="1" ht="18" customHeight="1" x14ac:dyDescent="0.25">
      <c r="A12" s="42"/>
      <c r="B12" s="197" t="str">
        <f>IF(Leverandører!C10&lt;&gt;"",Leverandører!B10,"")</f>
        <v/>
      </c>
      <c r="C12" s="191"/>
      <c r="D12" s="191"/>
      <c r="E12" s="191"/>
      <c r="F12" s="191"/>
      <c r="G12" s="191"/>
      <c r="H12" s="193"/>
      <c r="I12" s="171" t="str">
        <f t="shared" si="0"/>
        <v/>
      </c>
      <c r="J12" s="172"/>
    </row>
    <row r="13" spans="1:10" s="43" customFormat="1" ht="18" customHeight="1" x14ac:dyDescent="0.25">
      <c r="A13" s="42"/>
      <c r="B13" s="197" t="str">
        <f>IF(Leverandører!C11&lt;&gt;"",Leverandører!B11,"")</f>
        <v/>
      </c>
      <c r="C13" s="191"/>
      <c r="D13" s="191"/>
      <c r="E13" s="191"/>
      <c r="F13" s="191"/>
      <c r="G13" s="191"/>
      <c r="H13" s="193"/>
      <c r="I13" s="171" t="str">
        <f t="shared" si="0"/>
        <v/>
      </c>
      <c r="J13" s="172"/>
    </row>
    <row r="14" spans="1:10" s="43" customFormat="1" ht="18" customHeight="1" x14ac:dyDescent="0.25">
      <c r="A14" s="42"/>
      <c r="B14" s="197" t="str">
        <f>IF(Leverandører!C12&lt;&gt;"",Leverandører!B12,"")</f>
        <v/>
      </c>
      <c r="C14" s="191"/>
      <c r="D14" s="191"/>
      <c r="E14" s="191"/>
      <c r="F14" s="191"/>
      <c r="G14" s="191"/>
      <c r="H14" s="193"/>
      <c r="I14" s="171" t="str">
        <f t="shared" si="0"/>
        <v/>
      </c>
      <c r="J14" s="172"/>
    </row>
    <row r="15" spans="1:10" s="43" customFormat="1" ht="18" customHeight="1" x14ac:dyDescent="0.25">
      <c r="A15" s="42"/>
      <c r="B15" s="197" t="str">
        <f>IF(Leverandører!C13&lt;&gt;"",Leverandører!B13,"")</f>
        <v/>
      </c>
      <c r="C15" s="191"/>
      <c r="D15" s="191"/>
      <c r="E15" s="191"/>
      <c r="F15" s="191"/>
      <c r="G15" s="191"/>
      <c r="H15" s="193"/>
      <c r="I15" s="171" t="str">
        <f t="shared" si="0"/>
        <v/>
      </c>
      <c r="J15" s="172"/>
    </row>
    <row r="16" spans="1:10" s="43" customFormat="1" ht="18" customHeight="1" x14ac:dyDescent="0.25">
      <c r="A16" s="42"/>
      <c r="B16" s="197" t="str">
        <f>IF(Leverandører!C14&lt;&gt;"",Leverandører!B14,"")</f>
        <v/>
      </c>
      <c r="C16" s="191"/>
      <c r="D16" s="191"/>
      <c r="E16" s="191"/>
      <c r="F16" s="191"/>
      <c r="G16" s="191"/>
      <c r="H16" s="193"/>
      <c r="I16" s="171" t="str">
        <f t="shared" si="0"/>
        <v/>
      </c>
      <c r="J16" s="172"/>
    </row>
    <row r="17" spans="1:11" s="43" customFormat="1" ht="18" customHeight="1" x14ac:dyDescent="0.25">
      <c r="A17" s="42"/>
      <c r="B17" s="197" t="str">
        <f>IF(Leverandører!C15&lt;&gt;"",Leverandører!B15,"")</f>
        <v/>
      </c>
      <c r="C17" s="191"/>
      <c r="D17" s="191"/>
      <c r="E17" s="191"/>
      <c r="F17" s="191"/>
      <c r="G17" s="191"/>
      <c r="H17" s="193"/>
      <c r="I17" s="171" t="str">
        <f t="shared" si="0"/>
        <v/>
      </c>
      <c r="J17" s="172"/>
    </row>
    <row r="18" spans="1:11" s="43" customFormat="1" ht="18" customHeight="1" x14ac:dyDescent="0.25">
      <c r="A18" s="42"/>
      <c r="B18" s="197" t="str">
        <f>IF(Leverandører!C16&lt;&gt;"",Leverandører!B16,"")</f>
        <v/>
      </c>
      <c r="C18" s="191"/>
      <c r="D18" s="191"/>
      <c r="E18" s="191"/>
      <c r="F18" s="191"/>
      <c r="G18" s="191"/>
      <c r="H18" s="193"/>
      <c r="I18" s="171" t="str">
        <f t="shared" si="0"/>
        <v/>
      </c>
      <c r="J18" s="172"/>
    </row>
    <row r="19" spans="1:11" s="43" customFormat="1" ht="18" customHeight="1" x14ac:dyDescent="0.25">
      <c r="A19" s="42"/>
      <c r="B19" s="197" t="str">
        <f>IF(Leverandører!C17&lt;&gt;"",Leverandører!B17,"")</f>
        <v/>
      </c>
      <c r="C19" s="191"/>
      <c r="D19" s="191"/>
      <c r="E19" s="191"/>
      <c r="F19" s="191"/>
      <c r="G19" s="191"/>
      <c r="H19" s="193"/>
      <c r="I19" s="171" t="str">
        <f t="shared" si="0"/>
        <v/>
      </c>
      <c r="J19" s="172"/>
    </row>
    <row r="20" spans="1:11" s="43" customFormat="1" ht="18" customHeight="1" x14ac:dyDescent="0.25">
      <c r="A20" s="42"/>
      <c r="B20" s="197" t="str">
        <f>IF(Leverandører!C18&lt;&gt;"",Leverandører!B18,"")</f>
        <v/>
      </c>
      <c r="C20" s="191"/>
      <c r="D20" s="191"/>
      <c r="E20" s="191"/>
      <c r="F20" s="191"/>
      <c r="G20" s="191"/>
      <c r="H20" s="193"/>
      <c r="I20" s="171" t="str">
        <f t="shared" si="0"/>
        <v/>
      </c>
      <c r="J20" s="172"/>
    </row>
    <row r="21" spans="1:11" s="43" customFormat="1" ht="18" customHeight="1" x14ac:dyDescent="0.25">
      <c r="A21" s="42"/>
      <c r="B21" s="197" t="str">
        <f>IF(Leverandører!C19&lt;&gt;"",Leverandører!B19,"")</f>
        <v/>
      </c>
      <c r="C21" s="191"/>
      <c r="D21" s="191"/>
      <c r="E21" s="191"/>
      <c r="F21" s="191"/>
      <c r="G21" s="191"/>
      <c r="H21" s="193"/>
      <c r="I21" s="171" t="str">
        <f t="shared" si="0"/>
        <v/>
      </c>
      <c r="J21" s="172"/>
    </row>
    <row r="22" spans="1:11" s="43" customFormat="1" ht="18" customHeight="1" x14ac:dyDescent="0.25">
      <c r="A22" s="42"/>
      <c r="B22" s="197" t="str">
        <f>IF(Leverandører!C20&lt;&gt;"",Leverandører!B20,"")</f>
        <v/>
      </c>
      <c r="C22" s="191"/>
      <c r="D22" s="191"/>
      <c r="E22" s="191"/>
      <c r="F22" s="191"/>
      <c r="G22" s="191"/>
      <c r="H22" s="193"/>
      <c r="I22" s="171" t="str">
        <f t="shared" si="0"/>
        <v/>
      </c>
      <c r="J22" s="172"/>
    </row>
    <row r="23" spans="1:11" s="43" customFormat="1" ht="18" customHeight="1" x14ac:dyDescent="0.25">
      <c r="A23" s="42"/>
      <c r="B23" s="197" t="str">
        <f>IF(Leverandører!C21&lt;&gt;"",Leverandører!B21,"")</f>
        <v/>
      </c>
      <c r="C23" s="191"/>
      <c r="D23" s="191"/>
      <c r="E23" s="191"/>
      <c r="F23" s="191"/>
      <c r="G23" s="191"/>
      <c r="H23" s="193"/>
      <c r="I23" s="171" t="str">
        <f t="shared" si="0"/>
        <v/>
      </c>
      <c r="J23" s="172"/>
    </row>
    <row r="24" spans="1:11" s="43" customFormat="1" ht="18" customHeight="1" x14ac:dyDescent="0.25">
      <c r="A24" s="42"/>
      <c r="B24" s="197" t="str">
        <f>IF(Leverandører!C22&lt;&gt;"",Leverandører!B22,"")</f>
        <v/>
      </c>
      <c r="C24" s="191"/>
      <c r="D24" s="191"/>
      <c r="E24" s="191"/>
      <c r="F24" s="191"/>
      <c r="G24" s="191"/>
      <c r="H24" s="193"/>
      <c r="I24" s="171" t="str">
        <f t="shared" si="0"/>
        <v/>
      </c>
      <c r="J24" s="172"/>
    </row>
    <row r="25" spans="1:11" s="43" customFormat="1" ht="18" customHeight="1" x14ac:dyDescent="0.25">
      <c r="A25" s="42"/>
      <c r="B25" s="197" t="str">
        <f>IF(Leverandører!C23&lt;&gt;"",Leverandører!B23,"")</f>
        <v/>
      </c>
      <c r="C25" s="191"/>
      <c r="D25" s="191"/>
      <c r="E25" s="191"/>
      <c r="F25" s="191"/>
      <c r="G25" s="191"/>
      <c r="H25" s="193"/>
      <c r="I25" s="171" t="str">
        <f t="shared" si="0"/>
        <v/>
      </c>
      <c r="J25" s="172"/>
    </row>
    <row r="26" spans="1:11" s="43" customFormat="1" ht="18" customHeight="1" x14ac:dyDescent="0.25">
      <c r="A26" s="42"/>
      <c r="B26" s="197" t="str">
        <f>IF(Leverandører!C24&lt;&gt;"",Leverandører!B24,"")</f>
        <v/>
      </c>
      <c r="C26" s="191"/>
      <c r="D26" s="191"/>
      <c r="E26" s="191"/>
      <c r="F26" s="191"/>
      <c r="G26" s="191"/>
      <c r="H26" s="193"/>
      <c r="I26" s="171" t="str">
        <f t="shared" si="0"/>
        <v/>
      </c>
      <c r="J26" s="172"/>
    </row>
    <row r="27" spans="1:11" s="43" customFormat="1" ht="18" customHeight="1" thickBot="1" x14ac:dyDescent="0.3">
      <c r="A27" s="42"/>
      <c r="B27" s="198" t="str">
        <f>IF(Leverandører!C25&lt;&gt;"",Leverandører!B25,"")</f>
        <v/>
      </c>
      <c r="C27" s="194"/>
      <c r="D27" s="194"/>
      <c r="E27" s="194"/>
      <c r="F27" s="194"/>
      <c r="G27" s="194"/>
      <c r="H27" s="195"/>
      <c r="I27" s="171" t="str">
        <f t="shared" si="0"/>
        <v/>
      </c>
      <c r="J27" s="172"/>
      <c r="K27" s="42"/>
    </row>
    <row r="28" spans="1:11" x14ac:dyDescent="0.25">
      <c r="A28" s="16"/>
      <c r="B28" s="17"/>
      <c r="C28" s="16"/>
      <c r="D28" s="16"/>
      <c r="E28" s="16"/>
      <c r="F28" s="16"/>
      <c r="G28" s="16"/>
      <c r="H28" s="16"/>
      <c r="K28" s="16"/>
    </row>
    <row r="29" spans="1:11" x14ac:dyDescent="0.25">
      <c r="A29" s="16"/>
      <c r="B29" s="17"/>
      <c r="C29" s="16"/>
      <c r="D29" s="16"/>
      <c r="E29" s="16"/>
      <c r="F29" s="16"/>
      <c r="G29" s="16"/>
      <c r="H29" s="16"/>
      <c r="K29" s="16"/>
    </row>
    <row r="30" spans="1:11" x14ac:dyDescent="0.25">
      <c r="A30" s="16"/>
      <c r="B30" s="17"/>
      <c r="C30" s="16"/>
      <c r="D30" s="16"/>
      <c r="E30" s="16"/>
      <c r="F30" s="16"/>
      <c r="G30" s="16"/>
      <c r="H30" s="16"/>
      <c r="K30" s="16"/>
    </row>
    <row r="31" spans="1:11" hidden="1" x14ac:dyDescent="0.25">
      <c r="A31" s="16"/>
      <c r="B31" s="13">
        <v>1</v>
      </c>
      <c r="C31" s="14" t="e">
        <f>IF(#REF!&lt;&gt;"",IF(#REF!="g",1,0),1)</f>
        <v>#REF!</v>
      </c>
      <c r="D31" s="14" t="e">
        <f>IF(#REF!&lt;&gt;"",IF(#REF!="g",1,0),1)</f>
        <v>#REF!</v>
      </c>
      <c r="E31" s="14" t="e">
        <f>IF(#REF!&lt;&gt;"",IF(#REF!="g",1,0),1)</f>
        <v>#REF!</v>
      </c>
      <c r="F31" s="14" t="e">
        <f>IF(#REF!&lt;&gt;"",IF(#REF!="g",1,0),1)</f>
        <v>#REF!</v>
      </c>
      <c r="G31" s="14" t="e">
        <f>IF(#REF!&lt;&gt;"",IF(#REF!="g",1,0),1)</f>
        <v>#REF!</v>
      </c>
      <c r="H31" s="14" t="e">
        <f>IF(#REF!&lt;&gt;"",IF(#REF!="g",1,0),1)</f>
        <v>#REF!</v>
      </c>
      <c r="I31" s="175" t="e">
        <f>PRODUCT(C31:H31)</f>
        <v>#REF!</v>
      </c>
      <c r="K31" s="16"/>
    </row>
    <row r="32" spans="1:11" hidden="1" x14ac:dyDescent="0.25">
      <c r="A32" s="16"/>
      <c r="B32" s="7">
        <v>2</v>
      </c>
      <c r="C32" s="9" t="e">
        <f>IF(#REF!&lt;&gt;"",IF(#REF!="g",1,0),1)</f>
        <v>#REF!</v>
      </c>
      <c r="D32" s="9" t="e">
        <f>IF(#REF!&lt;&gt;"",IF(#REF!="g",1,0),1)</f>
        <v>#REF!</v>
      </c>
      <c r="E32" s="9" t="e">
        <f>IF(#REF!&lt;&gt;"",IF(#REF!="g",1,0),1)</f>
        <v>#REF!</v>
      </c>
      <c r="F32" s="9" t="e">
        <f>IF(#REF!&lt;&gt;"",IF(#REF!="g",1,0),1)</f>
        <v>#REF!</v>
      </c>
      <c r="G32" s="9" t="e">
        <f>IF(#REF!&lt;&gt;"",IF(#REF!="g",1,0),1)</f>
        <v>#REF!</v>
      </c>
      <c r="H32" s="10" t="e">
        <f>IF(#REF!&lt;&gt;"",IF(#REF!="g",1,0),1)</f>
        <v>#REF!</v>
      </c>
      <c r="I32" s="175" t="e">
        <f t="shared" ref="I32:I50" si="1">PRODUCT(C32:H32)</f>
        <v>#REF!</v>
      </c>
      <c r="K32" s="16"/>
    </row>
    <row r="33" spans="1:11" hidden="1" x14ac:dyDescent="0.25">
      <c r="A33" s="16"/>
      <c r="B33" s="7">
        <v>3</v>
      </c>
      <c r="C33" s="9" t="e">
        <f>IF(#REF!&lt;&gt;"",IF(#REF!="g",1,0),1)</f>
        <v>#REF!</v>
      </c>
      <c r="D33" s="9" t="e">
        <f>IF(#REF!&lt;&gt;"",IF(#REF!="g",1,0),1)</f>
        <v>#REF!</v>
      </c>
      <c r="E33" s="9" t="e">
        <f>IF(#REF!&lt;&gt;"",IF(#REF!="g",1,0),1)</f>
        <v>#REF!</v>
      </c>
      <c r="F33" s="9" t="e">
        <f>IF(#REF!&lt;&gt;"",IF(#REF!="g",1,0),1)</f>
        <v>#REF!</v>
      </c>
      <c r="G33" s="9" t="e">
        <f>IF(#REF!&lt;&gt;"",IF(#REF!="g",1,0),1)</f>
        <v>#REF!</v>
      </c>
      <c r="H33" s="10" t="e">
        <f>IF(#REF!&lt;&gt;"",IF(#REF!="g",1,0),1)</f>
        <v>#REF!</v>
      </c>
      <c r="I33" s="175" t="e">
        <f t="shared" si="1"/>
        <v>#REF!</v>
      </c>
      <c r="K33" s="16"/>
    </row>
    <row r="34" spans="1:11" hidden="1" x14ac:dyDescent="0.25">
      <c r="A34" s="16"/>
      <c r="B34" s="7">
        <v>4</v>
      </c>
      <c r="C34" s="9" t="e">
        <f>IF(#REF!&lt;&gt;"",IF(#REF!="g",1,0),1)</f>
        <v>#REF!</v>
      </c>
      <c r="D34" s="9" t="e">
        <f>IF(#REF!&lt;&gt;"",IF(#REF!="g",1,0),1)</f>
        <v>#REF!</v>
      </c>
      <c r="E34" s="9" t="e">
        <f>IF(#REF!&lt;&gt;"",IF(#REF!="g",1,0),1)</f>
        <v>#REF!</v>
      </c>
      <c r="F34" s="9" t="e">
        <f>IF(#REF!&lt;&gt;"",IF(#REF!="g",1,0),1)</f>
        <v>#REF!</v>
      </c>
      <c r="G34" s="9" t="e">
        <f>IF(#REF!&lt;&gt;"",IF(#REF!="g",1,0),1)</f>
        <v>#REF!</v>
      </c>
      <c r="H34" s="10" t="e">
        <f>IF(#REF!&lt;&gt;"",IF(#REF!="g",1,0),1)</f>
        <v>#REF!</v>
      </c>
      <c r="I34" s="175" t="e">
        <f t="shared" si="1"/>
        <v>#REF!</v>
      </c>
      <c r="K34" s="16"/>
    </row>
    <row r="35" spans="1:11" hidden="1" x14ac:dyDescent="0.25">
      <c r="A35" s="16"/>
      <c r="B35" s="7">
        <v>5</v>
      </c>
      <c r="C35" s="9" t="e">
        <f>IF(#REF!&lt;&gt;"",IF(#REF!="g",1,0),1)</f>
        <v>#REF!</v>
      </c>
      <c r="D35" s="9" t="e">
        <f>IF(#REF!&lt;&gt;"",IF(#REF!="g",1,0),1)</f>
        <v>#REF!</v>
      </c>
      <c r="E35" s="9" t="e">
        <f>IF(#REF!&lt;&gt;"",IF(#REF!="g",1,0),1)</f>
        <v>#REF!</v>
      </c>
      <c r="F35" s="9" t="e">
        <f>IF(#REF!&lt;&gt;"",IF(#REF!="g",1,0),1)</f>
        <v>#REF!</v>
      </c>
      <c r="G35" s="9" t="e">
        <f>IF(#REF!&lt;&gt;"",IF(#REF!="g",1,0),1)</f>
        <v>#REF!</v>
      </c>
      <c r="H35" s="10" t="e">
        <f>IF(#REF!&lt;&gt;"",IF(#REF!="g",1,0),1)</f>
        <v>#REF!</v>
      </c>
      <c r="I35" s="175" t="e">
        <f t="shared" si="1"/>
        <v>#REF!</v>
      </c>
      <c r="K35" s="16"/>
    </row>
    <row r="36" spans="1:11" hidden="1" x14ac:dyDescent="0.25">
      <c r="A36" s="16"/>
      <c r="B36" s="7">
        <v>6</v>
      </c>
      <c r="C36" s="9" t="e">
        <f>IF(#REF!&lt;&gt;"",IF(#REF!="g",1,0),1)</f>
        <v>#REF!</v>
      </c>
      <c r="D36" s="9" t="e">
        <f>IF(#REF!&lt;&gt;"",IF(#REF!="g",1,0),1)</f>
        <v>#REF!</v>
      </c>
      <c r="E36" s="9" t="e">
        <f>IF(#REF!&lt;&gt;"",IF(#REF!="g",1,0),1)</f>
        <v>#REF!</v>
      </c>
      <c r="F36" s="9" t="e">
        <f>IF(#REF!&lt;&gt;"",IF(#REF!="g",1,0),1)</f>
        <v>#REF!</v>
      </c>
      <c r="G36" s="9" t="e">
        <f>IF(#REF!&lt;&gt;"",IF(#REF!="g",1,0),1)</f>
        <v>#REF!</v>
      </c>
      <c r="H36" s="10" t="e">
        <f>IF(#REF!&lt;&gt;"",IF(#REF!="g",1,0),1)</f>
        <v>#REF!</v>
      </c>
      <c r="I36" s="175" t="e">
        <f t="shared" si="1"/>
        <v>#REF!</v>
      </c>
      <c r="K36" s="16"/>
    </row>
    <row r="37" spans="1:11" hidden="1" x14ac:dyDescent="0.25">
      <c r="A37" s="16"/>
      <c r="B37" s="7">
        <v>7</v>
      </c>
      <c r="C37" s="9" t="e">
        <f>IF(#REF!&lt;&gt;"",IF(#REF!="g",1,0),1)</f>
        <v>#REF!</v>
      </c>
      <c r="D37" s="9" t="e">
        <f>IF(#REF!&lt;&gt;"",IF(#REF!="g",1,0),1)</f>
        <v>#REF!</v>
      </c>
      <c r="E37" s="9" t="e">
        <f>IF(#REF!&lt;&gt;"",IF(#REF!="g",1,0),1)</f>
        <v>#REF!</v>
      </c>
      <c r="F37" s="9" t="e">
        <f>IF(#REF!&lt;&gt;"",IF(#REF!="g",1,0),1)</f>
        <v>#REF!</v>
      </c>
      <c r="G37" s="9" t="e">
        <f>IF(#REF!&lt;&gt;"",IF(#REF!="g",1,0),1)</f>
        <v>#REF!</v>
      </c>
      <c r="H37" s="10" t="e">
        <f>IF(#REF!&lt;&gt;"",IF(#REF!="g",1,0),1)</f>
        <v>#REF!</v>
      </c>
      <c r="I37" s="175" t="e">
        <f t="shared" si="1"/>
        <v>#REF!</v>
      </c>
      <c r="K37" s="16"/>
    </row>
    <row r="38" spans="1:11" hidden="1" x14ac:dyDescent="0.25">
      <c r="A38" s="16"/>
      <c r="B38" s="7">
        <v>8</v>
      </c>
      <c r="C38" s="9" t="e">
        <f>IF(#REF!&lt;&gt;"",IF(#REF!="g",1,0),1)</f>
        <v>#REF!</v>
      </c>
      <c r="D38" s="9" t="e">
        <f>IF(#REF!&lt;&gt;"",IF(#REF!="g",1,0),1)</f>
        <v>#REF!</v>
      </c>
      <c r="E38" s="9" t="e">
        <f>IF(#REF!&lt;&gt;"",IF(#REF!="g",1,0),1)</f>
        <v>#REF!</v>
      </c>
      <c r="F38" s="9" t="e">
        <f>IF(#REF!&lt;&gt;"",IF(#REF!="g",1,0),1)</f>
        <v>#REF!</v>
      </c>
      <c r="G38" s="9" t="e">
        <f>IF(#REF!&lt;&gt;"",IF(#REF!="g",1,0),1)</f>
        <v>#REF!</v>
      </c>
      <c r="H38" s="10" t="e">
        <f>IF(#REF!&lt;&gt;"",IF(#REF!="g",1,0),1)</f>
        <v>#REF!</v>
      </c>
      <c r="I38" s="175" t="e">
        <f t="shared" si="1"/>
        <v>#REF!</v>
      </c>
      <c r="K38" s="16"/>
    </row>
    <row r="39" spans="1:11" hidden="1" x14ac:dyDescent="0.25">
      <c r="A39" s="16"/>
      <c r="B39" s="7">
        <v>9</v>
      </c>
      <c r="C39" s="9" t="e">
        <f>IF(#REF!&lt;&gt;"",IF(#REF!="g",1,0),1)</f>
        <v>#REF!</v>
      </c>
      <c r="D39" s="9" t="e">
        <f>IF(#REF!&lt;&gt;"",IF(#REF!="g",1,0),1)</f>
        <v>#REF!</v>
      </c>
      <c r="E39" s="9" t="e">
        <f>IF(#REF!&lt;&gt;"",IF(#REF!="g",1,0),1)</f>
        <v>#REF!</v>
      </c>
      <c r="F39" s="9" t="e">
        <f>IF(#REF!&lt;&gt;"",IF(#REF!="g",1,0),1)</f>
        <v>#REF!</v>
      </c>
      <c r="G39" s="9" t="e">
        <f>IF(#REF!&lt;&gt;"",IF(#REF!="g",1,0),1)</f>
        <v>#REF!</v>
      </c>
      <c r="H39" s="10" t="e">
        <f>IF(#REF!&lt;&gt;"",IF(#REF!="g",1,0),1)</f>
        <v>#REF!</v>
      </c>
      <c r="I39" s="175" t="e">
        <f t="shared" si="1"/>
        <v>#REF!</v>
      </c>
      <c r="K39" s="16"/>
    </row>
    <row r="40" spans="1:11" hidden="1" x14ac:dyDescent="0.25">
      <c r="A40" s="16"/>
      <c r="B40" s="7">
        <v>10</v>
      </c>
      <c r="C40" s="9" t="e">
        <f>IF(#REF!&lt;&gt;"",IF(#REF!="g",1,0),1)</f>
        <v>#REF!</v>
      </c>
      <c r="D40" s="9" t="e">
        <f>IF(#REF!&lt;&gt;"",IF(#REF!="g",1,0),1)</f>
        <v>#REF!</v>
      </c>
      <c r="E40" s="9" t="e">
        <f>IF(#REF!&lt;&gt;"",IF(#REF!="g",1,0),1)</f>
        <v>#REF!</v>
      </c>
      <c r="F40" s="9" t="e">
        <f>IF(#REF!&lt;&gt;"",IF(#REF!="g",1,0),1)</f>
        <v>#REF!</v>
      </c>
      <c r="G40" s="9" t="e">
        <f>IF(#REF!&lt;&gt;"",IF(#REF!="g",1,0),1)</f>
        <v>#REF!</v>
      </c>
      <c r="H40" s="10" t="e">
        <f>IF(#REF!&lt;&gt;"",IF(#REF!="g",1,0),1)</f>
        <v>#REF!</v>
      </c>
      <c r="I40" s="175" t="e">
        <f t="shared" si="1"/>
        <v>#REF!</v>
      </c>
      <c r="K40" s="16"/>
    </row>
    <row r="41" spans="1:11" hidden="1" x14ac:dyDescent="0.25">
      <c r="A41" s="16"/>
      <c r="B41" s="7">
        <v>11</v>
      </c>
      <c r="C41" s="9" t="e">
        <f>IF(#REF!&lt;&gt;"",IF(#REF!="g",1,0),1)</f>
        <v>#REF!</v>
      </c>
      <c r="D41" s="9" t="e">
        <f>IF(#REF!&lt;&gt;"",IF(#REF!="g",1,0),1)</f>
        <v>#REF!</v>
      </c>
      <c r="E41" s="9" t="e">
        <f>IF(#REF!&lt;&gt;"",IF(#REF!="g",1,0),1)</f>
        <v>#REF!</v>
      </c>
      <c r="F41" s="9" t="e">
        <f>IF(#REF!&lt;&gt;"",IF(#REF!="g",1,0),1)</f>
        <v>#REF!</v>
      </c>
      <c r="G41" s="9" t="e">
        <f>IF(#REF!&lt;&gt;"",IF(#REF!="g",1,0),1)</f>
        <v>#REF!</v>
      </c>
      <c r="H41" s="10" t="e">
        <f>IF(#REF!&lt;&gt;"",IF(#REF!="g",1,0),1)</f>
        <v>#REF!</v>
      </c>
      <c r="I41" s="175" t="e">
        <f t="shared" si="1"/>
        <v>#REF!</v>
      </c>
      <c r="K41" s="16"/>
    </row>
    <row r="42" spans="1:11" hidden="1" x14ac:dyDescent="0.25">
      <c r="A42" s="16"/>
      <c r="B42" s="7">
        <v>12</v>
      </c>
      <c r="C42" s="9" t="e">
        <f>IF(#REF!&lt;&gt;"",IF(#REF!="g",1,0),1)</f>
        <v>#REF!</v>
      </c>
      <c r="D42" s="9" t="e">
        <f>IF(#REF!&lt;&gt;"",IF(#REF!="g",1,0),1)</f>
        <v>#REF!</v>
      </c>
      <c r="E42" s="9" t="e">
        <f>IF(#REF!&lt;&gt;"",IF(#REF!="g",1,0),1)</f>
        <v>#REF!</v>
      </c>
      <c r="F42" s="9" t="e">
        <f>IF(#REF!&lt;&gt;"",IF(#REF!="g",1,0),1)</f>
        <v>#REF!</v>
      </c>
      <c r="G42" s="9" t="e">
        <f>IF(#REF!&lt;&gt;"",IF(#REF!="g",1,0),1)</f>
        <v>#REF!</v>
      </c>
      <c r="H42" s="10" t="e">
        <f>IF(#REF!&lt;&gt;"",IF(#REF!="g",1,0),1)</f>
        <v>#REF!</v>
      </c>
      <c r="I42" s="175" t="e">
        <f t="shared" si="1"/>
        <v>#REF!</v>
      </c>
      <c r="K42" s="16"/>
    </row>
    <row r="43" spans="1:11" hidden="1" x14ac:dyDescent="0.25">
      <c r="A43" s="16"/>
      <c r="B43" s="7">
        <v>13</v>
      </c>
      <c r="C43" s="9" t="e">
        <f>IF(#REF!&lt;&gt;"",IF(#REF!="g",1,0),1)</f>
        <v>#REF!</v>
      </c>
      <c r="D43" s="9" t="e">
        <f>IF(#REF!&lt;&gt;"",IF(#REF!="g",1,0),1)</f>
        <v>#REF!</v>
      </c>
      <c r="E43" s="9" t="e">
        <f>IF(#REF!&lt;&gt;"",IF(#REF!="g",1,0),1)</f>
        <v>#REF!</v>
      </c>
      <c r="F43" s="9" t="e">
        <f>IF(#REF!&lt;&gt;"",IF(#REF!="g",1,0),1)</f>
        <v>#REF!</v>
      </c>
      <c r="G43" s="9" t="e">
        <f>IF(#REF!&lt;&gt;"",IF(#REF!="g",1,0),1)</f>
        <v>#REF!</v>
      </c>
      <c r="H43" s="10" t="e">
        <f>IF(#REF!&lt;&gt;"",IF(#REF!="g",1,0),1)</f>
        <v>#REF!</v>
      </c>
      <c r="I43" s="175" t="e">
        <f t="shared" si="1"/>
        <v>#REF!</v>
      </c>
      <c r="K43" s="16"/>
    </row>
    <row r="44" spans="1:11" hidden="1" x14ac:dyDescent="0.25">
      <c r="A44" s="16"/>
      <c r="B44" s="7">
        <v>14</v>
      </c>
      <c r="C44" s="9" t="e">
        <f>IF(#REF!&lt;&gt;"",IF(#REF!="g",1,0),1)</f>
        <v>#REF!</v>
      </c>
      <c r="D44" s="9" t="e">
        <f>IF(#REF!&lt;&gt;"",IF(#REF!="g",1,0),1)</f>
        <v>#REF!</v>
      </c>
      <c r="E44" s="9" t="e">
        <f>IF(#REF!&lt;&gt;"",IF(#REF!="g",1,0),1)</f>
        <v>#REF!</v>
      </c>
      <c r="F44" s="9" t="e">
        <f>IF(#REF!&lt;&gt;"",IF(#REF!="g",1,0),1)</f>
        <v>#REF!</v>
      </c>
      <c r="G44" s="9" t="e">
        <f>IF(#REF!&lt;&gt;"",IF(#REF!="g",1,0),1)</f>
        <v>#REF!</v>
      </c>
      <c r="H44" s="10" t="e">
        <f>IF(#REF!&lt;&gt;"",IF(#REF!="g",1,0),1)</f>
        <v>#REF!</v>
      </c>
      <c r="I44" s="175" t="e">
        <f t="shared" si="1"/>
        <v>#REF!</v>
      </c>
      <c r="K44" s="16"/>
    </row>
    <row r="45" spans="1:11" hidden="1" x14ac:dyDescent="0.25">
      <c r="A45" s="16"/>
      <c r="B45" s="7">
        <v>15</v>
      </c>
      <c r="C45" s="9" t="e">
        <f>IF(#REF!&lt;&gt;"",IF(#REF!="g",1,0),1)</f>
        <v>#REF!</v>
      </c>
      <c r="D45" s="9" t="e">
        <f>IF(#REF!&lt;&gt;"",IF(#REF!="g",1,0),1)</f>
        <v>#REF!</v>
      </c>
      <c r="E45" s="9" t="e">
        <f>IF(#REF!&lt;&gt;"",IF(#REF!="g",1,0),1)</f>
        <v>#REF!</v>
      </c>
      <c r="F45" s="9" t="e">
        <f>IF(#REF!&lt;&gt;"",IF(#REF!="g",1,0),1)</f>
        <v>#REF!</v>
      </c>
      <c r="G45" s="9" t="e">
        <f>IF(#REF!&lt;&gt;"",IF(#REF!="g",1,0),1)</f>
        <v>#REF!</v>
      </c>
      <c r="H45" s="10" t="e">
        <f>IF(#REF!&lt;&gt;"",IF(#REF!="g",1,0),1)</f>
        <v>#REF!</v>
      </c>
      <c r="I45" s="175" t="e">
        <f t="shared" si="1"/>
        <v>#REF!</v>
      </c>
      <c r="K45" s="16"/>
    </row>
    <row r="46" spans="1:11" hidden="1" x14ac:dyDescent="0.25">
      <c r="A46" s="16"/>
      <c r="B46" s="7">
        <v>16</v>
      </c>
      <c r="C46" s="9" t="e">
        <f>IF(#REF!&lt;&gt;"",IF(#REF!="g",1,0),1)</f>
        <v>#REF!</v>
      </c>
      <c r="D46" s="9" t="e">
        <f>IF(#REF!&lt;&gt;"",IF(#REF!="g",1,0),1)</f>
        <v>#REF!</v>
      </c>
      <c r="E46" s="9" t="e">
        <f>IF(#REF!&lt;&gt;"",IF(#REF!="g",1,0),1)</f>
        <v>#REF!</v>
      </c>
      <c r="F46" s="9" t="e">
        <f>IF(#REF!&lt;&gt;"",IF(#REF!="g",1,0),1)</f>
        <v>#REF!</v>
      </c>
      <c r="G46" s="9" t="e">
        <f>IF(#REF!&lt;&gt;"",IF(#REF!="g",1,0),1)</f>
        <v>#REF!</v>
      </c>
      <c r="H46" s="10" t="e">
        <f>IF(#REF!&lt;&gt;"",IF(#REF!="g",1,0),1)</f>
        <v>#REF!</v>
      </c>
      <c r="I46" s="175" t="e">
        <f t="shared" si="1"/>
        <v>#REF!</v>
      </c>
      <c r="K46" s="16"/>
    </row>
    <row r="47" spans="1:11" hidden="1" x14ac:dyDescent="0.25">
      <c r="A47" s="16"/>
      <c r="B47" s="7">
        <v>17</v>
      </c>
      <c r="C47" s="9" t="e">
        <f>IF(#REF!&lt;&gt;"",IF(#REF!="g",1,0),1)</f>
        <v>#REF!</v>
      </c>
      <c r="D47" s="9" t="e">
        <f>IF(#REF!&lt;&gt;"",IF(#REF!="g",1,0),1)</f>
        <v>#REF!</v>
      </c>
      <c r="E47" s="9" t="e">
        <f>IF(#REF!&lt;&gt;"",IF(#REF!="g",1,0),1)</f>
        <v>#REF!</v>
      </c>
      <c r="F47" s="9" t="e">
        <f>IF(#REF!&lt;&gt;"",IF(#REF!="g",1,0),1)</f>
        <v>#REF!</v>
      </c>
      <c r="G47" s="9" t="e">
        <f>IF(#REF!&lt;&gt;"",IF(#REF!="g",1,0),1)</f>
        <v>#REF!</v>
      </c>
      <c r="H47" s="10" t="e">
        <f>IF(#REF!&lt;&gt;"",IF(#REF!="g",1,0),1)</f>
        <v>#REF!</v>
      </c>
      <c r="I47" s="175" t="e">
        <f t="shared" si="1"/>
        <v>#REF!</v>
      </c>
      <c r="K47" s="16"/>
    </row>
    <row r="48" spans="1:11" hidden="1" x14ac:dyDescent="0.25">
      <c r="A48" s="16"/>
      <c r="B48" s="7">
        <v>18</v>
      </c>
      <c r="C48" s="9" t="e">
        <f>IF(#REF!&lt;&gt;"",IF(#REF!="g",1,0),1)</f>
        <v>#REF!</v>
      </c>
      <c r="D48" s="9" t="e">
        <f>IF(#REF!&lt;&gt;"",IF(#REF!="g",1,0),1)</f>
        <v>#REF!</v>
      </c>
      <c r="E48" s="9" t="e">
        <f>IF(#REF!&lt;&gt;"",IF(#REF!="g",1,0),1)</f>
        <v>#REF!</v>
      </c>
      <c r="F48" s="9" t="e">
        <f>IF(#REF!&lt;&gt;"",IF(#REF!="g",1,0),1)</f>
        <v>#REF!</v>
      </c>
      <c r="G48" s="9" t="e">
        <f>IF(#REF!&lt;&gt;"",IF(#REF!="g",1,0),1)</f>
        <v>#REF!</v>
      </c>
      <c r="H48" s="10" t="e">
        <f>IF(#REF!&lt;&gt;"",IF(#REF!="g",1,0),1)</f>
        <v>#REF!</v>
      </c>
      <c r="I48" s="175" t="e">
        <f t="shared" si="1"/>
        <v>#REF!</v>
      </c>
      <c r="K48" s="16"/>
    </row>
    <row r="49" spans="1:11" hidden="1" x14ac:dyDescent="0.25">
      <c r="A49" s="16"/>
      <c r="B49" s="7">
        <v>19</v>
      </c>
      <c r="C49" s="9" t="e">
        <f>IF(#REF!&lt;&gt;"",IF(#REF!="g",1,0),1)</f>
        <v>#REF!</v>
      </c>
      <c r="D49" s="9" t="e">
        <f>IF(#REF!&lt;&gt;"",IF(#REF!="g",1,0),1)</f>
        <v>#REF!</v>
      </c>
      <c r="E49" s="9" t="e">
        <f>IF(#REF!&lt;&gt;"",IF(#REF!="g",1,0),1)</f>
        <v>#REF!</v>
      </c>
      <c r="F49" s="9" t="e">
        <f>IF(#REF!&lt;&gt;"",IF(#REF!="g",1,0),1)</f>
        <v>#REF!</v>
      </c>
      <c r="G49" s="9" t="e">
        <f>IF(#REF!&lt;&gt;"",IF(#REF!="g",1,0),1)</f>
        <v>#REF!</v>
      </c>
      <c r="H49" s="10" t="e">
        <f>IF(#REF!&lt;&gt;"",IF(#REF!="g",1,0),1)</f>
        <v>#REF!</v>
      </c>
      <c r="I49" s="175" t="e">
        <f t="shared" si="1"/>
        <v>#REF!</v>
      </c>
      <c r="K49" s="16"/>
    </row>
    <row r="50" spans="1:11" ht="13.8" hidden="1" thickBot="1" x14ac:dyDescent="0.3">
      <c r="A50" s="16"/>
      <c r="B50" s="8">
        <v>20</v>
      </c>
      <c r="C50" s="11" t="e">
        <f>IF(#REF!&lt;&gt;"",IF(#REF!="g",1,0),1)</f>
        <v>#REF!</v>
      </c>
      <c r="D50" s="11" t="e">
        <f>IF(#REF!&lt;&gt;"",IF(#REF!="g",1,0),1)</f>
        <v>#REF!</v>
      </c>
      <c r="E50" s="11" t="e">
        <f>IF(#REF!&lt;&gt;"",IF(#REF!="g",1,0),1)</f>
        <v>#REF!</v>
      </c>
      <c r="F50" s="11" t="e">
        <f>IF(#REF!&lt;&gt;"",IF(#REF!="g",1,0),1)</f>
        <v>#REF!</v>
      </c>
      <c r="G50" s="11" t="e">
        <f>IF(#REF!&lt;&gt;"",IF(#REF!="g",1,0),1)</f>
        <v>#REF!</v>
      </c>
      <c r="H50" s="12" t="e">
        <f>IF(#REF!&lt;&gt;"",IF(#REF!="g",1,0),1)</f>
        <v>#REF!</v>
      </c>
      <c r="I50" s="175" t="e">
        <f t="shared" si="1"/>
        <v>#REF!</v>
      </c>
      <c r="K50" s="16"/>
    </row>
    <row r="51" spans="1:11" x14ac:dyDescent="0.25">
      <c r="A51" s="16"/>
      <c r="B51" s="17"/>
      <c r="C51" s="16"/>
      <c r="D51" s="16"/>
      <c r="E51" s="16"/>
      <c r="F51" s="29" t="s">
        <v>38</v>
      </c>
      <c r="G51" s="16"/>
      <c r="H51" s="16"/>
      <c r="K51" s="16"/>
    </row>
    <row r="52" spans="1:11" x14ac:dyDescent="0.25">
      <c r="A52" s="16"/>
      <c r="B52" s="17"/>
      <c r="C52" s="16"/>
      <c r="D52" s="16"/>
      <c r="E52" s="16"/>
      <c r="F52" s="16"/>
      <c r="G52" s="16"/>
      <c r="H52" s="16"/>
      <c r="K52" s="16"/>
    </row>
    <row r="53" spans="1:11" x14ac:dyDescent="0.25">
      <c r="A53" s="16"/>
      <c r="B53" s="17"/>
      <c r="C53" s="16"/>
      <c r="D53" s="16"/>
      <c r="E53" s="16"/>
      <c r="F53" s="16"/>
      <c r="G53" s="16"/>
      <c r="H53" s="16"/>
      <c r="K53" s="16"/>
    </row>
    <row r="54" spans="1:11" x14ac:dyDescent="0.25">
      <c r="A54" s="16"/>
      <c r="B54" s="17"/>
      <c r="C54" s="16"/>
      <c r="D54" s="16"/>
      <c r="E54" s="16"/>
      <c r="F54" s="16"/>
      <c r="G54" s="16"/>
      <c r="H54" s="16"/>
      <c r="K54" s="16"/>
    </row>
    <row r="55" spans="1:11" x14ac:dyDescent="0.25">
      <c r="A55" s="16"/>
      <c r="B55" s="17"/>
      <c r="C55" s="16"/>
      <c r="D55" s="16"/>
      <c r="E55" s="16"/>
      <c r="F55" s="16"/>
      <c r="G55" s="16"/>
      <c r="H55" s="16"/>
      <c r="K55" s="16"/>
    </row>
    <row r="56" spans="1:11" x14ac:dyDescent="0.25">
      <c r="A56" s="16"/>
      <c r="B56" s="17"/>
      <c r="C56" s="16"/>
      <c r="D56" s="16"/>
      <c r="E56" s="16"/>
      <c r="F56" s="16"/>
      <c r="G56" s="16"/>
      <c r="H56" s="16"/>
      <c r="K56" s="16"/>
    </row>
    <row r="57" spans="1:11" x14ac:dyDescent="0.25">
      <c r="A57" s="16"/>
      <c r="B57" s="17"/>
      <c r="C57" s="16"/>
      <c r="D57" s="16"/>
      <c r="E57" s="16"/>
      <c r="F57" s="16"/>
      <c r="G57" s="16"/>
      <c r="H57" s="16"/>
      <c r="K57" s="16"/>
    </row>
    <row r="58" spans="1:11" x14ac:dyDescent="0.25">
      <c r="A58" s="16"/>
      <c r="B58" s="17"/>
      <c r="C58" s="16"/>
      <c r="D58" s="16"/>
      <c r="E58" s="16"/>
      <c r="F58" s="16"/>
      <c r="G58" s="16"/>
      <c r="H58" s="16"/>
      <c r="K58" s="16"/>
    </row>
    <row r="59" spans="1:11" x14ac:dyDescent="0.25">
      <c r="A59" s="16"/>
      <c r="B59" s="17"/>
      <c r="C59" s="16"/>
      <c r="D59" s="16"/>
      <c r="E59" s="16"/>
      <c r="F59" s="16"/>
      <c r="G59" s="16"/>
      <c r="H59" s="16"/>
      <c r="K59" s="16"/>
    </row>
  </sheetData>
  <sheetProtection algorithmName="SHA-512" hashValue="PZMCiXTwRpGyHXuCpYIlVyitER/0bwi7NALJVlROjraNfrtH/bbBkBVjg8NGNBaho+PDjLvQ2xY3jPTqjkes6w==" saltValue="t0AcDo6BdDTfTLhdVUdFLA==" spinCount="100000" sheet="1" objects="1" scenarios="1"/>
  <mergeCells count="3">
    <mergeCell ref="F2:H2"/>
    <mergeCell ref="B1:H1"/>
    <mergeCell ref="C5:H5"/>
  </mergeCells>
  <phoneticPr fontId="3" type="noConversion"/>
  <conditionalFormatting sqref="I31:I50">
    <cfRule type="cellIs" dxfId="43" priority="4" stopIfTrue="1" operator="lessThan">
      <formula>1</formula>
    </cfRule>
  </conditionalFormatting>
  <conditionalFormatting sqref="I8:I27">
    <cfRule type="cellIs" dxfId="42" priority="3" operator="equal">
      <formula>"Godkjent"</formula>
    </cfRule>
  </conditionalFormatting>
  <conditionalFormatting sqref="C8:H27">
    <cfRule type="cellIs" dxfId="41" priority="1" operator="equal">
      <formula>"Nei"</formula>
    </cfRule>
    <cfRule type="cellIs" dxfId="40" priority="2" operator="equal">
      <formula>"Nei"</formula>
    </cfRule>
  </conditionalFormatting>
  <pageMargins left="0.59055118110236227" right="0.15748031496062992" top="0.98425196850393704" bottom="0.98425196850393704" header="0.51181102362204722" footer="0.51181102362204722"/>
  <pageSetup paperSize="9" scale="71" orientation="portrait" horizontalDpi="300" verticalDpi="300" r:id="rId1"/>
  <headerFooter alignWithMargins="0">
    <oddHeader>&amp;CHøyeste verdi v4.0</oddHeader>
    <oddFooter>&amp;CCopyright 2012, NHO Service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L33"/>
  <sheetViews>
    <sheetView showGridLines="0" zoomScaleNormal="100" zoomScalePageLayoutView="150" workbookViewId="0">
      <selection activeCell="A7" sqref="A7"/>
    </sheetView>
  </sheetViews>
  <sheetFormatPr baseColWidth="10" defaultRowHeight="13.2" x14ac:dyDescent="0.25"/>
  <cols>
    <col min="1" max="1" width="3.88671875" customWidth="1"/>
    <col min="2" max="2" width="6.44140625" customWidth="1"/>
    <col min="4" max="10" width="17.88671875" customWidth="1"/>
    <col min="11" max="11" width="13.44140625" style="170" customWidth="1"/>
    <col min="12" max="12" width="11.44140625" style="170"/>
  </cols>
  <sheetData>
    <row r="1" spans="2:12" ht="62.1" customHeight="1" thickBot="1" x14ac:dyDescent="0.3">
      <c r="B1" s="360" t="s">
        <v>72</v>
      </c>
      <c r="C1" s="361"/>
      <c r="D1" s="361"/>
      <c r="E1" s="361"/>
      <c r="F1" s="361"/>
      <c r="G1" s="361"/>
      <c r="H1" s="361"/>
      <c r="I1" s="361"/>
      <c r="J1" s="362"/>
    </row>
    <row r="2" spans="2:12" ht="18" thickBot="1" x14ac:dyDescent="0.35">
      <c r="B2" s="389" t="s">
        <v>39</v>
      </c>
      <c r="C2" s="390"/>
      <c r="D2" s="390"/>
      <c r="E2" s="391"/>
      <c r="F2" s="383" t="str">
        <f>IF(Leverandører!D2&lt;&gt;"",Navn,"")</f>
        <v/>
      </c>
      <c r="G2" s="384"/>
      <c r="H2" s="384"/>
      <c r="I2" s="384"/>
      <c r="J2" s="385"/>
    </row>
    <row r="3" spans="2:12" x14ac:dyDescent="0.25">
      <c r="B3" s="392" t="s">
        <v>288</v>
      </c>
      <c r="C3" s="393"/>
      <c r="D3" s="393"/>
      <c r="E3" s="393"/>
      <c r="F3" s="393"/>
      <c r="G3" s="393"/>
      <c r="H3" s="393"/>
      <c r="I3" s="393"/>
      <c r="J3" s="394"/>
    </row>
    <row r="4" spans="2:12" ht="13.8" thickBot="1" x14ac:dyDescent="0.3">
      <c r="B4" s="395"/>
      <c r="C4" s="396"/>
      <c r="D4" s="396"/>
      <c r="E4" s="396"/>
      <c r="F4" s="396"/>
      <c r="G4" s="396"/>
      <c r="H4" s="396"/>
      <c r="I4" s="396"/>
      <c r="J4" s="397"/>
    </row>
    <row r="5" spans="2:12" x14ac:dyDescent="0.25">
      <c r="B5" s="130"/>
      <c r="C5" s="314" t="s">
        <v>255</v>
      </c>
      <c r="D5" s="316" t="s">
        <v>257</v>
      </c>
      <c r="E5" s="316" t="s">
        <v>258</v>
      </c>
      <c r="F5" s="316" t="s">
        <v>259</v>
      </c>
      <c r="G5" s="316" t="s">
        <v>278</v>
      </c>
      <c r="H5" s="316" t="s">
        <v>278</v>
      </c>
      <c r="I5" s="316" t="s">
        <v>278</v>
      </c>
      <c r="J5" s="315" t="s">
        <v>278</v>
      </c>
    </row>
    <row r="6" spans="2:12" x14ac:dyDescent="0.25">
      <c r="B6" s="306"/>
      <c r="C6" s="309" t="s">
        <v>256</v>
      </c>
      <c r="D6" s="311" t="s">
        <v>237</v>
      </c>
      <c r="E6" s="307" t="s">
        <v>238</v>
      </c>
      <c r="F6" s="307" t="s">
        <v>239</v>
      </c>
      <c r="G6" s="307" t="s">
        <v>240</v>
      </c>
      <c r="H6" s="307" t="s">
        <v>240</v>
      </c>
      <c r="I6" s="307" t="s">
        <v>240</v>
      </c>
      <c r="J6" s="312" t="s">
        <v>240</v>
      </c>
    </row>
    <row r="7" spans="2:12" ht="158.4" x14ac:dyDescent="0.25">
      <c r="B7" s="248" t="s">
        <v>33</v>
      </c>
      <c r="C7" s="249" t="s">
        <v>60</v>
      </c>
      <c r="D7" s="220" t="s">
        <v>253</v>
      </c>
      <c r="E7" s="221" t="s">
        <v>252</v>
      </c>
      <c r="F7" s="222" t="s">
        <v>277</v>
      </c>
      <c r="G7" s="222" t="s">
        <v>276</v>
      </c>
      <c r="H7" s="222" t="s">
        <v>254</v>
      </c>
      <c r="I7" s="222" t="s">
        <v>302</v>
      </c>
      <c r="J7" s="223" t="s">
        <v>275</v>
      </c>
    </row>
    <row r="8" spans="2:12" s="43" customFormat="1" ht="18" customHeight="1" x14ac:dyDescent="0.25">
      <c r="B8" s="256" t="str">
        <f>Kravspec!B8</f>
        <v/>
      </c>
      <c r="C8" s="257" t="str">
        <f>IF(Kravspec!I8&lt;&gt;"Ikke vurdert",Kravspec!I8,"")</f>
        <v/>
      </c>
      <c r="D8" s="251"/>
      <c r="E8" s="251"/>
      <c r="F8" s="251"/>
      <c r="G8" s="251"/>
      <c r="H8" s="251"/>
      <c r="I8" s="251"/>
      <c r="J8" s="252"/>
      <c r="K8" s="171" t="str">
        <f>IF(B8&lt;&gt;"",IF(AND(D8="Ja",E8="Ja",F8="Ja",G8="Ja",H8="Ja",I8="Ja",J8="Ja")=TRUE(),"Kvalifisert","Ikke kvalifisert"),"")</f>
        <v/>
      </c>
      <c r="L8" s="172"/>
    </row>
    <row r="9" spans="2:12" ht="18" customHeight="1" x14ac:dyDescent="0.25">
      <c r="B9" s="256" t="str">
        <f>Kravspec!B9</f>
        <v/>
      </c>
      <c r="C9" s="257" t="str">
        <f>IF(Kravspec!I9&lt;&gt;"Ikke vurdert",Kravspec!I9,"")</f>
        <v/>
      </c>
      <c r="D9" s="251"/>
      <c r="E9" s="251"/>
      <c r="F9" s="251"/>
      <c r="G9" s="251"/>
      <c r="H9" s="251"/>
      <c r="I9" s="251"/>
      <c r="J9" s="252"/>
      <c r="K9" s="171" t="str">
        <f t="shared" ref="K9:K27" si="0">IF(B9&lt;&gt;"",IF(AND(D9="Ja",E9="Ja",F9="Ja",G9="Ja",H9="Ja",I9="Ja",J9="Ja")=TRUE(),"Kvalifisert","Ikke kvalifisert"),"")</f>
        <v/>
      </c>
    </row>
    <row r="10" spans="2:12" ht="18" customHeight="1" x14ac:dyDescent="0.25">
      <c r="B10" s="256" t="str">
        <f>Kravspec!B10</f>
        <v/>
      </c>
      <c r="C10" s="257" t="str">
        <f>IF(Kravspec!I10&lt;&gt;"Ikke vurdert",Kravspec!I10,"")</f>
        <v/>
      </c>
      <c r="D10" s="251"/>
      <c r="E10" s="251"/>
      <c r="F10" s="251"/>
      <c r="G10" s="251"/>
      <c r="H10" s="251"/>
      <c r="I10" s="251"/>
      <c r="J10" s="252"/>
      <c r="K10" s="171" t="str">
        <f t="shared" si="0"/>
        <v/>
      </c>
    </row>
    <row r="11" spans="2:12" ht="18" customHeight="1" x14ac:dyDescent="0.25">
      <c r="B11" s="256" t="str">
        <f>Kravspec!B11</f>
        <v/>
      </c>
      <c r="C11" s="257" t="str">
        <f>IF(Kravspec!I11&lt;&gt;"Ikke vurdert",Kravspec!I11,"")</f>
        <v/>
      </c>
      <c r="D11" s="251"/>
      <c r="E11" s="251"/>
      <c r="F11" s="251"/>
      <c r="G11" s="251"/>
      <c r="H11" s="251"/>
      <c r="I11" s="251"/>
      <c r="J11" s="252"/>
      <c r="K11" s="171" t="str">
        <f t="shared" si="0"/>
        <v/>
      </c>
    </row>
    <row r="12" spans="2:12" ht="18" customHeight="1" x14ac:dyDescent="0.25">
      <c r="B12" s="256" t="str">
        <f>Kravspec!B12</f>
        <v/>
      </c>
      <c r="C12" s="257" t="str">
        <f>IF(Kravspec!I12&lt;&gt;"Ikke vurdert",Kravspec!I12,"")</f>
        <v/>
      </c>
      <c r="D12" s="251"/>
      <c r="E12" s="251"/>
      <c r="F12" s="251"/>
      <c r="G12" s="251"/>
      <c r="H12" s="251"/>
      <c r="I12" s="251"/>
      <c r="J12" s="252"/>
      <c r="K12" s="171" t="str">
        <f t="shared" si="0"/>
        <v/>
      </c>
    </row>
    <row r="13" spans="2:12" ht="18" customHeight="1" x14ac:dyDescent="0.25">
      <c r="B13" s="256" t="str">
        <f>Kravspec!B13</f>
        <v/>
      </c>
      <c r="C13" s="257" t="str">
        <f>IF(Kravspec!I13&lt;&gt;"Ikke vurdert",Kravspec!I13,"")</f>
        <v/>
      </c>
      <c r="D13" s="251"/>
      <c r="E13" s="251"/>
      <c r="F13" s="251"/>
      <c r="G13" s="251"/>
      <c r="H13" s="251"/>
      <c r="I13" s="251"/>
      <c r="J13" s="252"/>
      <c r="K13" s="171" t="str">
        <f t="shared" si="0"/>
        <v/>
      </c>
    </row>
    <row r="14" spans="2:12" ht="18" customHeight="1" x14ac:dyDescent="0.25">
      <c r="B14" s="256" t="str">
        <f>Kravspec!B14</f>
        <v/>
      </c>
      <c r="C14" s="257" t="str">
        <f>IF(Kravspec!I14&lt;&gt;"Ikke vurdert",Kravspec!I14,"")</f>
        <v/>
      </c>
      <c r="D14" s="251"/>
      <c r="E14" s="251"/>
      <c r="F14" s="251"/>
      <c r="G14" s="251"/>
      <c r="H14" s="251"/>
      <c r="I14" s="251"/>
      <c r="J14" s="252"/>
      <c r="K14" s="171" t="str">
        <f t="shared" si="0"/>
        <v/>
      </c>
    </row>
    <row r="15" spans="2:12" ht="18" customHeight="1" x14ac:dyDescent="0.25">
      <c r="B15" s="256" t="str">
        <f>Kravspec!B15</f>
        <v/>
      </c>
      <c r="C15" s="257" t="str">
        <f>IF(Kravspec!I15&lt;&gt;"Ikke vurdert",Kravspec!I15,"")</f>
        <v/>
      </c>
      <c r="D15" s="251"/>
      <c r="E15" s="251"/>
      <c r="F15" s="251"/>
      <c r="G15" s="251"/>
      <c r="H15" s="251"/>
      <c r="I15" s="251"/>
      <c r="J15" s="252"/>
      <c r="K15" s="171" t="str">
        <f t="shared" si="0"/>
        <v/>
      </c>
    </row>
    <row r="16" spans="2:12" ht="18" customHeight="1" x14ac:dyDescent="0.25">
      <c r="B16" s="256" t="str">
        <f>Kravspec!B16</f>
        <v/>
      </c>
      <c r="C16" s="257" t="str">
        <f>IF(Kravspec!I16&lt;&gt;"Ikke vurdert",Kravspec!I16,"")</f>
        <v/>
      </c>
      <c r="D16" s="250"/>
      <c r="E16" s="250"/>
      <c r="F16" s="251"/>
      <c r="G16" s="251"/>
      <c r="H16" s="251"/>
      <c r="I16" s="251"/>
      <c r="J16" s="252"/>
      <c r="K16" s="171" t="str">
        <f t="shared" si="0"/>
        <v/>
      </c>
    </row>
    <row r="17" spans="2:11" ht="18" customHeight="1" x14ac:dyDescent="0.25">
      <c r="B17" s="256" t="str">
        <f>Kravspec!B17</f>
        <v/>
      </c>
      <c r="C17" s="257" t="str">
        <f>IF(Kravspec!I17&lt;&gt;"Ikke vurdert",Kravspec!I17,"")</f>
        <v/>
      </c>
      <c r="D17" s="250"/>
      <c r="E17" s="250"/>
      <c r="F17" s="251"/>
      <c r="G17" s="251"/>
      <c r="H17" s="251"/>
      <c r="I17" s="251"/>
      <c r="J17" s="252"/>
      <c r="K17" s="171" t="str">
        <f t="shared" si="0"/>
        <v/>
      </c>
    </row>
    <row r="18" spans="2:11" ht="18" customHeight="1" x14ac:dyDescent="0.25">
      <c r="B18" s="256" t="str">
        <f>Kravspec!B18</f>
        <v/>
      </c>
      <c r="C18" s="257" t="str">
        <f>IF(Kravspec!I18&lt;&gt;"Ikke vurdert",Kravspec!I18,"")</f>
        <v/>
      </c>
      <c r="D18" s="250"/>
      <c r="E18" s="250"/>
      <c r="F18" s="251"/>
      <c r="G18" s="251"/>
      <c r="H18" s="251"/>
      <c r="I18" s="251"/>
      <c r="J18" s="252"/>
      <c r="K18" s="171" t="str">
        <f t="shared" si="0"/>
        <v/>
      </c>
    </row>
    <row r="19" spans="2:11" ht="18" customHeight="1" x14ac:dyDescent="0.25">
      <c r="B19" s="256" t="str">
        <f>Kravspec!B19</f>
        <v/>
      </c>
      <c r="C19" s="257" t="str">
        <f>IF(Kravspec!I19&lt;&gt;"Ikke vurdert",Kravspec!I19,"")</f>
        <v/>
      </c>
      <c r="D19" s="250"/>
      <c r="E19" s="250"/>
      <c r="F19" s="251"/>
      <c r="G19" s="251"/>
      <c r="H19" s="251"/>
      <c r="I19" s="251"/>
      <c r="J19" s="252"/>
      <c r="K19" s="171" t="str">
        <f t="shared" si="0"/>
        <v/>
      </c>
    </row>
    <row r="20" spans="2:11" ht="18" customHeight="1" x14ac:dyDescent="0.25">
      <c r="B20" s="256" t="str">
        <f>Kravspec!B20</f>
        <v/>
      </c>
      <c r="C20" s="257" t="str">
        <f>IF(Kravspec!I20&lt;&gt;"Ikke vurdert",Kravspec!I20,"")</f>
        <v/>
      </c>
      <c r="D20" s="250"/>
      <c r="E20" s="250"/>
      <c r="F20" s="251"/>
      <c r="G20" s="251"/>
      <c r="H20" s="251"/>
      <c r="I20" s="251"/>
      <c r="J20" s="252"/>
      <c r="K20" s="171" t="str">
        <f t="shared" si="0"/>
        <v/>
      </c>
    </row>
    <row r="21" spans="2:11" ht="18" customHeight="1" x14ac:dyDescent="0.25">
      <c r="B21" s="256" t="str">
        <f>Kravspec!B21</f>
        <v/>
      </c>
      <c r="C21" s="257" t="str">
        <f>IF(Kravspec!I21&lt;&gt;"Ikke vurdert",Kravspec!I21,"")</f>
        <v/>
      </c>
      <c r="D21" s="250"/>
      <c r="E21" s="250"/>
      <c r="F21" s="251"/>
      <c r="G21" s="251"/>
      <c r="H21" s="251"/>
      <c r="I21" s="251"/>
      <c r="J21" s="252"/>
      <c r="K21" s="171" t="str">
        <f t="shared" si="0"/>
        <v/>
      </c>
    </row>
    <row r="22" spans="2:11" ht="18" customHeight="1" x14ac:dyDescent="0.25">
      <c r="B22" s="256" t="str">
        <f>Kravspec!B22</f>
        <v/>
      </c>
      <c r="C22" s="257" t="str">
        <f>IF(Kravspec!I22&lt;&gt;"Ikke vurdert",Kravspec!I22,"")</f>
        <v/>
      </c>
      <c r="D22" s="250"/>
      <c r="E22" s="250"/>
      <c r="F22" s="250"/>
      <c r="G22" s="250"/>
      <c r="H22" s="250"/>
      <c r="I22" s="250"/>
      <c r="J22" s="253"/>
      <c r="K22" s="171" t="str">
        <f t="shared" si="0"/>
        <v/>
      </c>
    </row>
    <row r="23" spans="2:11" ht="18" customHeight="1" x14ac:dyDescent="0.25">
      <c r="B23" s="256" t="str">
        <f>Kravspec!B23</f>
        <v/>
      </c>
      <c r="C23" s="257" t="str">
        <f>IF(Kravspec!I23&lt;&gt;"Ikke vurdert",Kravspec!I23,"")</f>
        <v/>
      </c>
      <c r="D23" s="250"/>
      <c r="E23" s="250"/>
      <c r="F23" s="250"/>
      <c r="G23" s="250"/>
      <c r="H23" s="250"/>
      <c r="I23" s="250"/>
      <c r="J23" s="253"/>
      <c r="K23" s="171" t="str">
        <f t="shared" si="0"/>
        <v/>
      </c>
    </row>
    <row r="24" spans="2:11" ht="18" customHeight="1" x14ac:dyDescent="0.25">
      <c r="B24" s="256" t="str">
        <f>Kravspec!B24</f>
        <v/>
      </c>
      <c r="C24" s="257" t="str">
        <f>IF(Kravspec!I24&lt;&gt;"Ikke vurdert",Kravspec!I24,"")</f>
        <v/>
      </c>
      <c r="D24" s="250"/>
      <c r="E24" s="250"/>
      <c r="F24" s="250"/>
      <c r="G24" s="250"/>
      <c r="H24" s="250"/>
      <c r="I24" s="250"/>
      <c r="J24" s="253"/>
      <c r="K24" s="171" t="str">
        <f t="shared" si="0"/>
        <v/>
      </c>
    </row>
    <row r="25" spans="2:11" ht="18" customHeight="1" x14ac:dyDescent="0.25">
      <c r="B25" s="256" t="str">
        <f>Kravspec!B25</f>
        <v/>
      </c>
      <c r="C25" s="257" t="str">
        <f>IF(Kravspec!I25&lt;&gt;"Ikke vurdert",Kravspec!I25,"")</f>
        <v/>
      </c>
      <c r="D25" s="250"/>
      <c r="E25" s="250"/>
      <c r="F25" s="250"/>
      <c r="G25" s="250"/>
      <c r="H25" s="250"/>
      <c r="I25" s="250"/>
      <c r="J25" s="253"/>
      <c r="K25" s="171" t="str">
        <f t="shared" si="0"/>
        <v/>
      </c>
    </row>
    <row r="26" spans="2:11" ht="18" customHeight="1" x14ac:dyDescent="0.25">
      <c r="B26" s="256" t="str">
        <f>Kravspec!B26</f>
        <v/>
      </c>
      <c r="C26" s="257" t="str">
        <f>IF(Kravspec!I26&lt;&gt;"Ikke vurdert",Kravspec!I26,"")</f>
        <v/>
      </c>
      <c r="D26" s="250"/>
      <c r="E26" s="250"/>
      <c r="F26" s="250"/>
      <c r="G26" s="250"/>
      <c r="H26" s="250"/>
      <c r="I26" s="250"/>
      <c r="J26" s="253"/>
      <c r="K26" s="171" t="str">
        <f t="shared" si="0"/>
        <v/>
      </c>
    </row>
    <row r="27" spans="2:11" ht="18" customHeight="1" thickBot="1" x14ac:dyDescent="0.3">
      <c r="B27" s="258" t="str">
        <f>Kravspec!B27</f>
        <v/>
      </c>
      <c r="C27" s="259" t="str">
        <f>IF(Kravspec!I27&lt;&gt;"Ikke vurdert",Kravspec!I27,"")</f>
        <v/>
      </c>
      <c r="D27" s="254"/>
      <c r="E27" s="254"/>
      <c r="F27" s="254"/>
      <c r="G27" s="254"/>
      <c r="H27" s="254"/>
      <c r="I27" s="254"/>
      <c r="J27" s="255"/>
      <c r="K27" s="171" t="str">
        <f t="shared" si="0"/>
        <v/>
      </c>
    </row>
    <row r="28" spans="2:11" ht="24" customHeight="1" x14ac:dyDescent="0.25"/>
    <row r="29" spans="2:11" ht="24" customHeight="1" x14ac:dyDescent="0.25"/>
    <row r="30" spans="2:11" ht="24" customHeight="1" x14ac:dyDescent="0.25"/>
    <row r="31" spans="2:11" ht="24" customHeight="1" x14ac:dyDescent="0.25"/>
    <row r="32" spans="2:11" ht="24" customHeight="1" x14ac:dyDescent="0.25"/>
    <row r="33" ht="24" customHeight="1" x14ac:dyDescent="0.25"/>
  </sheetData>
  <sheetProtection algorithmName="SHA-512" hashValue="/ydWXIJXlKlDxN5eLQbNEBvw/ybZs8L+sxtfxxMuEWAe7CZ7B0iXGb1523U9ng3ni4Xgdi7QJPiHvnbDx1XODg==" saltValue="gFCLyjXHoeme9oifR2lwaQ==" spinCount="100000" sheet="1" objects="1" scenarios="1"/>
  <mergeCells count="4">
    <mergeCell ref="B1:J1"/>
    <mergeCell ref="B2:E2"/>
    <mergeCell ref="F2:J2"/>
    <mergeCell ref="B3:J4"/>
  </mergeCells>
  <conditionalFormatting sqref="C8:C27">
    <cfRule type="cellIs" dxfId="39" priority="5" stopIfTrue="1" operator="equal">
      <formula>"Avvist"</formula>
    </cfRule>
  </conditionalFormatting>
  <conditionalFormatting sqref="B1:B3 C2:I2 C5:C27 D5:D6 B5:B7">
    <cfRule type="cellIs" dxfId="38" priority="6" stopIfTrue="1" operator="equal">
      <formula>2</formula>
    </cfRule>
  </conditionalFormatting>
  <conditionalFormatting sqref="K8:K27">
    <cfRule type="cellIs" dxfId="37" priority="2" operator="equal">
      <formula>"Kvalifisert"</formula>
    </cfRule>
  </conditionalFormatting>
  <conditionalFormatting sqref="D8:J27">
    <cfRule type="cellIs" dxfId="36" priority="1" operator="equal">
      <formula>"Nei"</formula>
    </cfRule>
  </conditionalFormatting>
  <pageMargins left="0.78740157480314965" right="0.78740157480314965" top="0.98425196850393704" bottom="0.98425196850393704" header="0.51181102362204722" footer="0.51181102362204722"/>
  <pageSetup paperSize="9" scale="62" orientation="portrait" horizontalDpi="4294967292" verticalDpi="4294967292" r:id="rId1"/>
  <headerFooter>
    <oddHeader>&amp;CHøyeste verdi v4.0</oddHeader>
    <oddFooter>&amp;CCopyright 2012, NHO Service</oddFooter>
  </headerFooter>
  <ignoredErrors>
    <ignoredError sqref="B8:C27" unlockedFormula="1"/>
  </ignoredError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  <pageSetUpPr fitToPage="1"/>
  </sheetPr>
  <dimension ref="A1:U124"/>
  <sheetViews>
    <sheetView showGridLines="0" zoomScaleNormal="100" zoomScalePageLayoutView="150" workbookViewId="0"/>
  </sheetViews>
  <sheetFormatPr baseColWidth="10" defaultRowHeight="17.399999999999999" x14ac:dyDescent="0.3"/>
  <cols>
    <col min="1" max="1" width="3.88671875" customWidth="1"/>
    <col min="2" max="2" width="6.88671875" customWidth="1"/>
    <col min="3" max="3" width="19.6640625" customWidth="1"/>
    <col min="4" max="4" width="52" customWidth="1"/>
    <col min="6" max="6" width="10.88671875" style="1"/>
    <col min="7" max="7" width="4.88671875" customWidth="1"/>
    <col min="8" max="8" width="11.44140625" hidden="1" customWidth="1"/>
    <col min="9" max="9" width="38.44140625" style="43" hidden="1" customWidth="1"/>
    <col min="10" max="10" width="39.44140625" style="43" hidden="1" customWidth="1"/>
    <col min="11" max="11" width="9.44140625" style="43" hidden="1" customWidth="1"/>
    <col min="12" max="13" width="17.109375" style="43" hidden="1" customWidth="1"/>
    <col min="14" max="17" width="9.44140625" style="43" hidden="1" customWidth="1"/>
    <col min="18" max="18" width="30.88671875" style="43" hidden="1" customWidth="1"/>
    <col min="19" max="21" width="11.44140625" hidden="1" customWidth="1"/>
    <col min="22" max="22" width="0" hidden="1" customWidth="1"/>
  </cols>
  <sheetData>
    <row r="1" spans="1:20" ht="62.25" customHeight="1" thickBot="1" x14ac:dyDescent="0.3">
      <c r="A1" s="16"/>
      <c r="B1" s="404" t="s">
        <v>41</v>
      </c>
      <c r="C1" s="405" t="e">
        <v>#VALUE!</v>
      </c>
      <c r="D1" s="405" t="e">
        <v>#VALUE!</v>
      </c>
      <c r="E1" s="405" t="e">
        <v>#VALUE!</v>
      </c>
      <c r="F1" s="406" t="e">
        <v>#VALUE!</v>
      </c>
      <c r="G1" s="16"/>
      <c r="H1" s="16"/>
      <c r="I1" s="42"/>
    </row>
    <row r="2" spans="1:20" ht="18" thickBot="1" x14ac:dyDescent="0.35">
      <c r="A2" s="16"/>
      <c r="B2" s="383" t="str">
        <f>IF(Leverandører!D2&lt;&gt;"",Navn,"")</f>
        <v/>
      </c>
      <c r="C2" s="384"/>
      <c r="D2" s="384"/>
      <c r="E2" s="384"/>
      <c r="F2" s="385"/>
      <c r="G2" s="16"/>
      <c r="H2" s="239"/>
      <c r="I2" s="239"/>
      <c r="J2" s="240"/>
    </row>
    <row r="3" spans="1:20" ht="18.75" customHeight="1" thickBot="1" x14ac:dyDescent="0.3">
      <c r="A3" s="16"/>
      <c r="B3" s="407" t="s">
        <v>296</v>
      </c>
      <c r="C3" s="408" t="e">
        <v>#VALUE!</v>
      </c>
      <c r="D3" s="408" t="e">
        <v>#VALUE!</v>
      </c>
      <c r="E3" s="408" t="e">
        <v>#VALUE!</v>
      </c>
      <c r="F3" s="409" t="e">
        <v>#VALUE!</v>
      </c>
      <c r="G3" s="16"/>
      <c r="H3" s="16"/>
      <c r="I3" s="42"/>
    </row>
    <row r="4" spans="1:20" ht="23.25" customHeight="1" x14ac:dyDescent="0.25">
      <c r="A4" s="16"/>
      <c r="B4" s="413" t="s">
        <v>198</v>
      </c>
      <c r="C4" s="414"/>
      <c r="D4" s="414"/>
      <c r="E4" s="74"/>
      <c r="F4" s="410">
        <f>SUM(E4:E5)</f>
        <v>0</v>
      </c>
      <c r="G4" s="16"/>
      <c r="I4" s="42"/>
    </row>
    <row r="5" spans="1:20" ht="23.25" customHeight="1" thickBot="1" x14ac:dyDescent="0.3">
      <c r="A5" s="16"/>
      <c r="B5" s="430" t="s">
        <v>48</v>
      </c>
      <c r="C5" s="431"/>
      <c r="D5" s="431"/>
      <c r="E5" s="97"/>
      <c r="F5" s="411"/>
      <c r="G5" s="16"/>
      <c r="I5" s="42"/>
    </row>
    <row r="6" spans="1:20" ht="23.25" hidden="1" customHeight="1" thickBot="1" x14ac:dyDescent="0.3">
      <c r="A6" s="16"/>
      <c r="B6" s="415" t="s">
        <v>195</v>
      </c>
      <c r="C6" s="416"/>
      <c r="D6" s="416"/>
      <c r="E6" s="75"/>
      <c r="F6" s="411"/>
      <c r="G6" s="16"/>
      <c r="R6" s="43" t="s">
        <v>56</v>
      </c>
    </row>
    <row r="7" spans="1:20" ht="23.25" hidden="1" customHeight="1" thickBot="1" x14ac:dyDescent="0.3">
      <c r="A7" s="16"/>
      <c r="B7" s="417"/>
      <c r="C7" s="418"/>
      <c r="D7" s="418"/>
      <c r="E7" s="76"/>
      <c r="F7" s="412"/>
      <c r="G7" s="16"/>
      <c r="H7" s="40">
        <v>1</v>
      </c>
      <c r="I7" s="44" t="s">
        <v>127</v>
      </c>
      <c r="J7" s="44" t="s">
        <v>128</v>
      </c>
      <c r="K7" s="44" t="s">
        <v>129</v>
      </c>
      <c r="L7" s="45" t="s">
        <v>127</v>
      </c>
      <c r="M7" s="45" t="s">
        <v>128</v>
      </c>
      <c r="N7" s="45" t="s">
        <v>129</v>
      </c>
      <c r="O7" s="46" t="s">
        <v>127</v>
      </c>
      <c r="P7" s="46" t="s">
        <v>128</v>
      </c>
      <c r="Q7" s="46" t="s">
        <v>129</v>
      </c>
      <c r="R7" s="72" t="s">
        <v>127</v>
      </c>
      <c r="S7" s="72" t="s">
        <v>128</v>
      </c>
      <c r="T7" s="72" t="s">
        <v>129</v>
      </c>
    </row>
    <row r="8" spans="1:20" ht="31.5" hidden="1" customHeight="1" thickBot="1" x14ac:dyDescent="0.3">
      <c r="A8" s="16"/>
      <c r="B8" s="419" t="str">
        <f>HLOOKUP($H$7,Tekst,$H$14)</f>
        <v>Velg språk</v>
      </c>
      <c r="C8" s="420"/>
      <c r="D8" s="77"/>
      <c r="E8" s="77"/>
      <c r="F8" s="78"/>
      <c r="G8" s="16"/>
      <c r="H8" s="16"/>
      <c r="I8" s="421" t="s">
        <v>41</v>
      </c>
      <c r="J8" s="422"/>
      <c r="K8" s="423"/>
      <c r="L8" s="424" t="s">
        <v>58</v>
      </c>
      <c r="M8" s="425"/>
      <c r="N8" s="426"/>
      <c r="O8" s="427" t="s">
        <v>59</v>
      </c>
      <c r="P8" s="428"/>
      <c r="Q8" s="429"/>
      <c r="R8" s="401" t="s">
        <v>125</v>
      </c>
      <c r="S8" s="402"/>
      <c r="T8" s="403"/>
    </row>
    <row r="9" spans="1:20" s="6" customFormat="1" ht="13.5" customHeight="1" thickBot="1" x14ac:dyDescent="0.3">
      <c r="A9" s="19"/>
      <c r="B9" s="398"/>
      <c r="C9" s="399"/>
      <c r="D9" s="400"/>
      <c r="E9" s="432" t="str">
        <f>HLOOKUP($H$7,Tekst,$H$16)</f>
        <v>Poeng / vekt</v>
      </c>
      <c r="F9" s="433"/>
      <c r="G9" s="19"/>
      <c r="I9" s="47">
        <v>1</v>
      </c>
      <c r="J9" s="48">
        <v>2</v>
      </c>
      <c r="K9" s="48">
        <v>3</v>
      </c>
      <c r="L9" s="49">
        <v>1</v>
      </c>
      <c r="M9" s="50">
        <v>2</v>
      </c>
      <c r="N9" s="50">
        <v>3</v>
      </c>
      <c r="O9" s="51">
        <v>1</v>
      </c>
      <c r="P9" s="52">
        <v>2</v>
      </c>
      <c r="Q9" s="52">
        <v>3</v>
      </c>
      <c r="R9" s="66">
        <v>1</v>
      </c>
      <c r="S9" s="67">
        <v>2</v>
      </c>
      <c r="T9" s="67">
        <v>3</v>
      </c>
    </row>
    <row r="10" spans="1:20" s="6" customFormat="1" ht="17.25" customHeight="1" x14ac:dyDescent="0.25">
      <c r="A10" s="19"/>
      <c r="B10" s="440" t="s">
        <v>207</v>
      </c>
      <c r="C10" s="446" t="s">
        <v>260</v>
      </c>
      <c r="D10" s="242" t="s">
        <v>261</v>
      </c>
      <c r="E10" s="181"/>
      <c r="F10" s="453">
        <f>SUM(E10:E18)</f>
        <v>0</v>
      </c>
      <c r="G10" s="19"/>
      <c r="H10" s="19">
        <v>2</v>
      </c>
      <c r="I10" s="59" t="s">
        <v>165</v>
      </c>
      <c r="J10" s="41" t="s">
        <v>78</v>
      </c>
      <c r="K10" s="59" t="s">
        <v>136</v>
      </c>
      <c r="L10" s="55" t="s">
        <v>160</v>
      </c>
      <c r="M10" s="55" t="s">
        <v>111</v>
      </c>
      <c r="N10" s="55" t="s">
        <v>136</v>
      </c>
      <c r="O10" s="56" t="s">
        <v>158</v>
      </c>
      <c r="P10" s="56" t="s">
        <v>108</v>
      </c>
      <c r="Q10" s="56" t="s">
        <v>136</v>
      </c>
      <c r="R10" s="68" t="s">
        <v>41</v>
      </c>
      <c r="S10" s="68" t="s">
        <v>126</v>
      </c>
      <c r="T10" s="68" t="s">
        <v>136</v>
      </c>
    </row>
    <row r="11" spans="1:20" s="6" customFormat="1" ht="17.25" customHeight="1" x14ac:dyDescent="0.25">
      <c r="A11" s="19"/>
      <c r="B11" s="441"/>
      <c r="C11" s="444"/>
      <c r="D11" s="241" t="s">
        <v>262</v>
      </c>
      <c r="E11" s="176"/>
      <c r="F11" s="454"/>
      <c r="G11" s="19"/>
      <c r="H11" s="19">
        <v>3</v>
      </c>
      <c r="I11" s="59" t="s">
        <v>166</v>
      </c>
      <c r="J11" s="41" t="s">
        <v>79</v>
      </c>
      <c r="K11" s="59" t="s">
        <v>136</v>
      </c>
      <c r="L11" s="55" t="s">
        <v>161</v>
      </c>
      <c r="M11" s="55" t="s">
        <v>112</v>
      </c>
      <c r="N11" s="55" t="s">
        <v>136</v>
      </c>
      <c r="O11" s="57" t="s">
        <v>45</v>
      </c>
      <c r="P11" s="56" t="s">
        <v>109</v>
      </c>
      <c r="Q11" s="56" t="s">
        <v>136</v>
      </c>
      <c r="R11" s="167" t="s">
        <v>197</v>
      </c>
      <c r="S11" s="73" t="s">
        <v>130</v>
      </c>
      <c r="T11" s="68" t="s">
        <v>136</v>
      </c>
    </row>
    <row r="12" spans="1:20" s="6" customFormat="1" ht="17.25" customHeight="1" x14ac:dyDescent="0.25">
      <c r="A12" s="19"/>
      <c r="B12" s="441"/>
      <c r="C12" s="447"/>
      <c r="D12" s="241" t="s">
        <v>263</v>
      </c>
      <c r="E12" s="176"/>
      <c r="F12" s="454"/>
      <c r="G12" s="19"/>
      <c r="H12" s="19">
        <v>4</v>
      </c>
      <c r="I12" s="59" t="s">
        <v>167</v>
      </c>
      <c r="J12" s="41" t="s">
        <v>80</v>
      </c>
      <c r="K12" s="59" t="s">
        <v>136</v>
      </c>
      <c r="L12" s="54" t="s">
        <v>57</v>
      </c>
      <c r="M12" s="55" t="s">
        <v>113</v>
      </c>
      <c r="N12" s="55" t="s">
        <v>136</v>
      </c>
      <c r="O12" s="56" t="s">
        <v>159</v>
      </c>
      <c r="P12" s="56" t="s">
        <v>110</v>
      </c>
      <c r="Q12" s="56" t="s">
        <v>136</v>
      </c>
      <c r="R12" s="167" t="s">
        <v>198</v>
      </c>
      <c r="S12" s="73" t="s">
        <v>131</v>
      </c>
      <c r="T12" s="68" t="s">
        <v>136</v>
      </c>
    </row>
    <row r="13" spans="1:20" s="6" customFormat="1" ht="17.25" customHeight="1" x14ac:dyDescent="0.25">
      <c r="A13" s="19"/>
      <c r="B13" s="441"/>
      <c r="C13" s="444" t="s">
        <v>267</v>
      </c>
      <c r="D13" s="241" t="s">
        <v>266</v>
      </c>
      <c r="E13" s="176"/>
      <c r="F13" s="454"/>
      <c r="G13" s="19"/>
      <c r="H13" s="19">
        <v>5</v>
      </c>
      <c r="I13" s="59" t="s">
        <v>168</v>
      </c>
      <c r="J13" s="41" t="s">
        <v>81</v>
      </c>
      <c r="K13" s="59" t="s">
        <v>136</v>
      </c>
      <c r="L13" s="55" t="s">
        <v>162</v>
      </c>
      <c r="M13" s="55" t="s">
        <v>114</v>
      </c>
      <c r="N13" s="55" t="s">
        <v>136</v>
      </c>
      <c r="O13" s="58"/>
      <c r="P13" s="58"/>
      <c r="Q13" s="58"/>
      <c r="R13" s="73" t="s">
        <v>48</v>
      </c>
      <c r="S13" s="73" t="s">
        <v>132</v>
      </c>
      <c r="T13" s="68" t="s">
        <v>136</v>
      </c>
    </row>
    <row r="14" spans="1:20" s="6" customFormat="1" ht="17.25" customHeight="1" x14ac:dyDescent="0.25">
      <c r="A14" s="19"/>
      <c r="B14" s="441"/>
      <c r="C14" s="444"/>
      <c r="D14" s="241" t="s">
        <v>264</v>
      </c>
      <c r="E14" s="176"/>
      <c r="F14" s="454"/>
      <c r="G14" s="19"/>
      <c r="H14" s="19">
        <v>6</v>
      </c>
      <c r="I14" s="59" t="s">
        <v>169</v>
      </c>
      <c r="J14" s="41" t="s">
        <v>82</v>
      </c>
      <c r="K14" s="59" t="s">
        <v>136</v>
      </c>
      <c r="L14" s="54" t="s">
        <v>32</v>
      </c>
      <c r="M14" s="55" t="s">
        <v>115</v>
      </c>
      <c r="N14" s="55" t="s">
        <v>136</v>
      </c>
      <c r="O14" s="58"/>
      <c r="P14" s="58"/>
      <c r="Q14" s="58"/>
      <c r="R14" s="73" t="s">
        <v>134</v>
      </c>
      <c r="S14" s="73" t="s">
        <v>133</v>
      </c>
      <c r="T14" s="68" t="s">
        <v>136</v>
      </c>
    </row>
    <row r="15" spans="1:20" s="5" customFormat="1" ht="17.25" customHeight="1" x14ac:dyDescent="0.25">
      <c r="A15" s="20"/>
      <c r="B15" s="441"/>
      <c r="C15" s="447"/>
      <c r="D15" s="235" t="s">
        <v>265</v>
      </c>
      <c r="E15" s="177"/>
      <c r="F15" s="454"/>
      <c r="G15" s="20"/>
      <c r="H15" s="19">
        <v>7</v>
      </c>
      <c r="I15" s="59" t="s">
        <v>170</v>
      </c>
      <c r="J15" s="41" t="s">
        <v>83</v>
      </c>
      <c r="K15" s="59" t="s">
        <v>136</v>
      </c>
      <c r="L15" s="55" t="s">
        <v>163</v>
      </c>
      <c r="M15" s="54" t="s">
        <v>116</v>
      </c>
      <c r="N15" s="55" t="s">
        <v>136</v>
      </c>
      <c r="O15" s="58"/>
      <c r="P15" s="58"/>
      <c r="Q15" s="58"/>
      <c r="R15" s="73" t="s">
        <v>137</v>
      </c>
      <c r="S15" s="73" t="s">
        <v>138</v>
      </c>
      <c r="T15" s="68" t="s">
        <v>136</v>
      </c>
    </row>
    <row r="16" spans="1:20" s="5" customFormat="1" ht="17.25" customHeight="1" x14ac:dyDescent="0.25">
      <c r="A16" s="20"/>
      <c r="B16" s="441"/>
      <c r="C16" s="443" t="s">
        <v>268</v>
      </c>
      <c r="D16" s="241" t="s">
        <v>269</v>
      </c>
      <c r="E16" s="176"/>
      <c r="F16" s="454"/>
      <c r="G16" s="20"/>
      <c r="H16" s="19">
        <v>8</v>
      </c>
      <c r="I16" s="53" t="s">
        <v>47</v>
      </c>
      <c r="J16" s="41" t="s">
        <v>84</v>
      </c>
      <c r="K16" s="59" t="s">
        <v>136</v>
      </c>
      <c r="L16" s="55" t="s">
        <v>164</v>
      </c>
      <c r="M16" s="55" t="s">
        <v>117</v>
      </c>
      <c r="N16" s="55" t="s">
        <v>136</v>
      </c>
      <c r="O16" s="60"/>
      <c r="P16" s="60"/>
      <c r="Q16" s="60"/>
      <c r="R16" s="73" t="s">
        <v>55</v>
      </c>
      <c r="S16" s="73" t="s">
        <v>135</v>
      </c>
      <c r="T16" s="68" t="s">
        <v>136</v>
      </c>
    </row>
    <row r="17" spans="1:20" s="5" customFormat="1" ht="17.25" customHeight="1" x14ac:dyDescent="0.25">
      <c r="A17" s="20"/>
      <c r="B17" s="441"/>
      <c r="C17" s="444"/>
      <c r="D17" s="241" t="s">
        <v>270</v>
      </c>
      <c r="E17" s="176"/>
      <c r="F17" s="454"/>
      <c r="G17" s="20"/>
      <c r="H17" s="19">
        <v>9</v>
      </c>
      <c r="I17" s="59" t="s">
        <v>171</v>
      </c>
      <c r="J17" s="41" t="s">
        <v>85</v>
      </c>
      <c r="K17" s="59" t="s">
        <v>136</v>
      </c>
      <c r="L17" s="55" t="s">
        <v>119</v>
      </c>
      <c r="M17" s="55" t="s">
        <v>118</v>
      </c>
      <c r="N17" s="55" t="s">
        <v>136</v>
      </c>
      <c r="O17" s="60"/>
      <c r="P17" s="60"/>
      <c r="Q17" s="60"/>
      <c r="R17" s="73" t="s">
        <v>42</v>
      </c>
      <c r="S17" s="73" t="s">
        <v>139</v>
      </c>
      <c r="T17" s="68" t="s">
        <v>136</v>
      </c>
    </row>
    <row r="18" spans="1:20" s="5" customFormat="1" ht="19.5" customHeight="1" thickBot="1" x14ac:dyDescent="0.3">
      <c r="A18" s="20"/>
      <c r="B18" s="442"/>
      <c r="C18" s="445"/>
      <c r="D18" s="243" t="s">
        <v>271</v>
      </c>
      <c r="E18" s="182"/>
      <c r="F18" s="455"/>
      <c r="G18" s="20"/>
      <c r="H18" s="19">
        <v>10</v>
      </c>
      <c r="I18" s="59" t="s">
        <v>172</v>
      </c>
      <c r="J18" s="41" t="s">
        <v>86</v>
      </c>
      <c r="K18" s="59" t="s">
        <v>136</v>
      </c>
      <c r="L18" s="55" t="s">
        <v>120</v>
      </c>
      <c r="M18" s="55" t="s">
        <v>122</v>
      </c>
      <c r="N18" s="55" t="s">
        <v>136</v>
      </c>
      <c r="O18" s="60"/>
      <c r="P18" s="60"/>
      <c r="Q18" s="60"/>
      <c r="R18" s="73" t="s">
        <v>140</v>
      </c>
      <c r="S18" s="73" t="s">
        <v>141</v>
      </c>
      <c r="T18" s="68" t="s">
        <v>136</v>
      </c>
    </row>
    <row r="19" spans="1:20" s="5" customFormat="1" ht="17.25" hidden="1" customHeight="1" x14ac:dyDescent="0.25">
      <c r="A19" s="20"/>
      <c r="B19" s="440" t="s">
        <v>208</v>
      </c>
      <c r="C19" s="446" t="s">
        <v>162</v>
      </c>
      <c r="D19" s="242" t="s">
        <v>226</v>
      </c>
      <c r="E19" s="183"/>
      <c r="F19" s="320"/>
      <c r="G19" s="20"/>
      <c r="H19" s="19">
        <v>11</v>
      </c>
      <c r="I19" s="59" t="s">
        <v>187</v>
      </c>
      <c r="J19" s="41" t="s">
        <v>87</v>
      </c>
      <c r="K19" s="59" t="s">
        <v>136</v>
      </c>
      <c r="L19" s="55" t="s">
        <v>121</v>
      </c>
      <c r="M19" s="55" t="s">
        <v>123</v>
      </c>
      <c r="N19" s="55" t="s">
        <v>136</v>
      </c>
      <c r="O19" s="60"/>
      <c r="P19" s="60"/>
      <c r="Q19" s="60"/>
      <c r="R19" s="73" t="s">
        <v>54</v>
      </c>
      <c r="S19" s="73" t="s">
        <v>142</v>
      </c>
      <c r="T19" s="68" t="s">
        <v>136</v>
      </c>
    </row>
    <row r="20" spans="1:20" s="5" customFormat="1" ht="17.25" hidden="1" customHeight="1" x14ac:dyDescent="0.25">
      <c r="A20" s="20"/>
      <c r="B20" s="441"/>
      <c r="C20" s="444"/>
      <c r="D20" s="241" t="s">
        <v>209</v>
      </c>
      <c r="E20" s="178"/>
      <c r="F20" s="320"/>
      <c r="G20" s="20"/>
      <c r="H20" s="19">
        <v>12</v>
      </c>
      <c r="I20" s="61" t="s">
        <v>29</v>
      </c>
      <c r="J20" s="41" t="s">
        <v>88</v>
      </c>
      <c r="K20" s="59" t="s">
        <v>136</v>
      </c>
      <c r="L20" s="60" t="s">
        <v>56</v>
      </c>
      <c r="M20" s="60"/>
      <c r="N20" s="60"/>
      <c r="O20" s="60"/>
      <c r="P20" s="60"/>
      <c r="Q20" s="60"/>
      <c r="R20" s="73" t="s">
        <v>28</v>
      </c>
      <c r="S20" s="73" t="s">
        <v>143</v>
      </c>
      <c r="T20" s="68" t="s">
        <v>136</v>
      </c>
    </row>
    <row r="21" spans="1:20" s="5" customFormat="1" ht="17.25" hidden="1" customHeight="1" x14ac:dyDescent="0.25">
      <c r="A21" s="20"/>
      <c r="B21" s="441"/>
      <c r="C21" s="447"/>
      <c r="D21" s="236" t="s">
        <v>173</v>
      </c>
      <c r="E21" s="178"/>
      <c r="F21" s="320"/>
      <c r="G21" s="20"/>
      <c r="H21" s="19">
        <v>13</v>
      </c>
      <c r="I21" s="59" t="s">
        <v>173</v>
      </c>
      <c r="J21" s="41" t="s">
        <v>89</v>
      </c>
      <c r="K21" s="59" t="s">
        <v>136</v>
      </c>
      <c r="L21" s="60" t="s">
        <v>56</v>
      </c>
      <c r="M21" s="60"/>
      <c r="N21" s="60"/>
      <c r="O21" s="60"/>
      <c r="P21" s="60"/>
      <c r="Q21" s="60"/>
      <c r="R21" s="73" t="s">
        <v>144</v>
      </c>
      <c r="S21" s="73" t="s">
        <v>145</v>
      </c>
      <c r="T21" s="68" t="s">
        <v>136</v>
      </c>
    </row>
    <row r="22" spans="1:20" s="5" customFormat="1" ht="17.25" hidden="1" customHeight="1" x14ac:dyDescent="0.25">
      <c r="A22" s="20"/>
      <c r="B22" s="441"/>
      <c r="C22" s="443" t="s">
        <v>32</v>
      </c>
      <c r="D22" s="241" t="s">
        <v>211</v>
      </c>
      <c r="E22" s="178"/>
      <c r="F22" s="320"/>
      <c r="G22" s="20"/>
      <c r="H22" s="19">
        <v>14</v>
      </c>
      <c r="I22" s="59" t="s">
        <v>174</v>
      </c>
      <c r="J22" s="41" t="s">
        <v>90</v>
      </c>
      <c r="K22" s="59" t="s">
        <v>136</v>
      </c>
      <c r="L22" s="60" t="s">
        <v>56</v>
      </c>
      <c r="M22" s="60"/>
      <c r="N22" s="60"/>
      <c r="O22" s="60"/>
      <c r="P22" s="60"/>
      <c r="Q22" s="60"/>
      <c r="R22" s="73" t="s">
        <v>2</v>
      </c>
      <c r="S22" s="73" t="s">
        <v>146</v>
      </c>
      <c r="T22" s="68" t="s">
        <v>136</v>
      </c>
    </row>
    <row r="23" spans="1:20" s="5" customFormat="1" ht="17.25" hidden="1" customHeight="1" x14ac:dyDescent="0.25">
      <c r="A23" s="20"/>
      <c r="B23" s="441"/>
      <c r="C23" s="444"/>
      <c r="D23" s="236" t="s">
        <v>175</v>
      </c>
      <c r="E23" s="178"/>
      <c r="F23" s="320"/>
      <c r="G23" s="20"/>
      <c r="H23" s="19">
        <v>15</v>
      </c>
      <c r="I23" s="59" t="s">
        <v>175</v>
      </c>
      <c r="J23" s="41" t="s">
        <v>91</v>
      </c>
      <c r="K23" s="59" t="s">
        <v>136</v>
      </c>
      <c r="L23" s="60" t="s">
        <v>56</v>
      </c>
      <c r="M23" s="60"/>
      <c r="N23" s="60"/>
      <c r="O23" s="60"/>
      <c r="P23" s="60"/>
      <c r="Q23" s="60"/>
      <c r="R23" s="73" t="s">
        <v>4</v>
      </c>
      <c r="S23" s="73" t="s">
        <v>147</v>
      </c>
      <c r="T23" s="68" t="s">
        <v>136</v>
      </c>
    </row>
    <row r="24" spans="1:20" s="5" customFormat="1" ht="17.25" hidden="1" customHeight="1" x14ac:dyDescent="0.25">
      <c r="A24" s="20"/>
      <c r="B24" s="441"/>
      <c r="C24" s="444"/>
      <c r="D24" s="236" t="s">
        <v>176</v>
      </c>
      <c r="E24" s="178"/>
      <c r="F24" s="320"/>
      <c r="G24" s="20"/>
      <c r="H24" s="19">
        <v>16</v>
      </c>
      <c r="I24" s="59" t="s">
        <v>176</v>
      </c>
      <c r="J24" s="41" t="s">
        <v>92</v>
      </c>
      <c r="K24" s="59" t="s">
        <v>136</v>
      </c>
      <c r="L24" s="60" t="s">
        <v>56</v>
      </c>
      <c r="M24" s="60"/>
      <c r="N24" s="60"/>
      <c r="O24" s="60"/>
      <c r="P24" s="60"/>
      <c r="Q24" s="60"/>
      <c r="R24" s="73" t="s">
        <v>151</v>
      </c>
      <c r="S24" s="73" t="s">
        <v>152</v>
      </c>
      <c r="T24" s="68" t="s">
        <v>136</v>
      </c>
    </row>
    <row r="25" spans="1:20" s="5" customFormat="1" ht="29.25" hidden="1" customHeight="1" x14ac:dyDescent="0.25">
      <c r="A25" s="20"/>
      <c r="B25" s="441"/>
      <c r="C25" s="447"/>
      <c r="D25" s="234" t="s">
        <v>241</v>
      </c>
      <c r="E25" s="176"/>
      <c r="F25" s="320"/>
      <c r="G25" s="20"/>
      <c r="H25" s="19">
        <v>17</v>
      </c>
      <c r="I25" s="59" t="s">
        <v>177</v>
      </c>
      <c r="J25" s="41" t="s">
        <v>93</v>
      </c>
      <c r="K25" s="59" t="s">
        <v>136</v>
      </c>
      <c r="L25" s="60" t="s">
        <v>56</v>
      </c>
      <c r="M25" s="60"/>
      <c r="N25" s="60"/>
      <c r="O25" s="60"/>
      <c r="P25" s="60"/>
      <c r="Q25" s="60"/>
      <c r="R25" s="73" t="s">
        <v>33</v>
      </c>
      <c r="S25" s="73" t="s">
        <v>148</v>
      </c>
      <c r="T25" s="68" t="s">
        <v>136</v>
      </c>
    </row>
    <row r="26" spans="1:20" s="5" customFormat="1" ht="17.25" hidden="1" customHeight="1" x14ac:dyDescent="0.25">
      <c r="A26" s="20"/>
      <c r="B26" s="441"/>
      <c r="C26" s="237" t="s">
        <v>163</v>
      </c>
      <c r="D26" s="234" t="s">
        <v>178</v>
      </c>
      <c r="E26" s="176"/>
      <c r="F26" s="320"/>
      <c r="G26" s="20"/>
      <c r="H26" s="19">
        <v>18</v>
      </c>
      <c r="I26" s="59" t="s">
        <v>178</v>
      </c>
      <c r="J26" s="41" t="s">
        <v>94</v>
      </c>
      <c r="K26" s="59" t="s">
        <v>136</v>
      </c>
      <c r="L26" s="60" t="s">
        <v>56</v>
      </c>
      <c r="M26" s="60"/>
      <c r="N26" s="60"/>
      <c r="O26" s="60"/>
      <c r="P26" s="60"/>
      <c r="Q26" s="60"/>
      <c r="R26" s="73" t="s">
        <v>1</v>
      </c>
      <c r="S26" s="73" t="s">
        <v>149</v>
      </c>
      <c r="T26" s="68" t="s">
        <v>136</v>
      </c>
    </row>
    <row r="27" spans="1:20" ht="17.25" hidden="1" customHeight="1" x14ac:dyDescent="0.25">
      <c r="A27" s="16"/>
      <c r="B27" s="441"/>
      <c r="C27" s="443" t="s">
        <v>164</v>
      </c>
      <c r="D27" s="238" t="s">
        <v>179</v>
      </c>
      <c r="E27" s="179"/>
      <c r="F27" s="320"/>
      <c r="G27" s="16"/>
      <c r="H27" s="19">
        <v>19</v>
      </c>
      <c r="I27" s="59" t="s">
        <v>179</v>
      </c>
      <c r="J27" s="41" t="s">
        <v>95</v>
      </c>
      <c r="K27" s="59" t="s">
        <v>136</v>
      </c>
      <c r="L27" s="60" t="s">
        <v>56</v>
      </c>
      <c r="M27" s="60"/>
      <c r="N27" s="60"/>
      <c r="O27" s="60"/>
      <c r="P27" s="60"/>
      <c r="Q27" s="60"/>
      <c r="R27" s="73" t="s">
        <v>3</v>
      </c>
      <c r="S27" s="73" t="s">
        <v>150</v>
      </c>
      <c r="T27" s="68" t="s">
        <v>136</v>
      </c>
    </row>
    <row r="28" spans="1:20" ht="17.25" hidden="1" customHeight="1" x14ac:dyDescent="0.25">
      <c r="A28" s="16"/>
      <c r="B28" s="441"/>
      <c r="C28" s="444"/>
      <c r="D28" s="238" t="s">
        <v>180</v>
      </c>
      <c r="E28" s="179"/>
      <c r="F28" s="320"/>
      <c r="G28" s="16"/>
      <c r="H28" s="19">
        <v>20</v>
      </c>
      <c r="I28" s="59" t="s">
        <v>180</v>
      </c>
      <c r="J28" s="41" t="s">
        <v>96</v>
      </c>
      <c r="K28" s="59" t="s">
        <v>136</v>
      </c>
      <c r="L28" s="60" t="s">
        <v>56</v>
      </c>
      <c r="M28" s="60"/>
      <c r="R28" s="73" t="s">
        <v>43</v>
      </c>
      <c r="S28" s="73" t="s">
        <v>153</v>
      </c>
      <c r="T28" s="68" t="s">
        <v>136</v>
      </c>
    </row>
    <row r="29" spans="1:20" ht="17.25" hidden="1" customHeight="1" x14ac:dyDescent="0.25">
      <c r="A29" s="16"/>
      <c r="B29" s="441"/>
      <c r="C29" s="444"/>
      <c r="D29" s="238" t="s">
        <v>46</v>
      </c>
      <c r="E29" s="179"/>
      <c r="F29" s="320"/>
      <c r="G29" s="16"/>
      <c r="H29" s="19">
        <v>21</v>
      </c>
      <c r="I29" s="62" t="s">
        <v>46</v>
      </c>
      <c r="J29" s="41" t="s">
        <v>97</v>
      </c>
      <c r="K29" s="59" t="s">
        <v>136</v>
      </c>
      <c r="L29" s="60" t="s">
        <v>56</v>
      </c>
      <c r="R29" s="73" t="s">
        <v>156</v>
      </c>
      <c r="S29" s="73" t="s">
        <v>157</v>
      </c>
      <c r="T29" s="68" t="s">
        <v>136</v>
      </c>
    </row>
    <row r="30" spans="1:20" ht="17.25" hidden="1" customHeight="1" x14ac:dyDescent="0.25">
      <c r="A30" s="16"/>
      <c r="B30" s="441"/>
      <c r="C30" s="444"/>
      <c r="D30" s="238" t="s">
        <v>181</v>
      </c>
      <c r="E30" s="179"/>
      <c r="F30" s="320"/>
      <c r="G30" s="16"/>
      <c r="H30" s="19">
        <v>22</v>
      </c>
      <c r="I30" s="59" t="s">
        <v>181</v>
      </c>
      <c r="J30" s="41" t="s">
        <v>98</v>
      </c>
      <c r="K30" s="59" t="s">
        <v>136</v>
      </c>
      <c r="L30" s="60" t="s">
        <v>56</v>
      </c>
      <c r="R30" s="73" t="s">
        <v>26</v>
      </c>
      <c r="S30" s="73" t="s">
        <v>154</v>
      </c>
      <c r="T30" s="68" t="s">
        <v>136</v>
      </c>
    </row>
    <row r="31" spans="1:20" ht="17.25" hidden="1" customHeight="1" x14ac:dyDescent="0.25">
      <c r="A31" s="16"/>
      <c r="B31" s="441"/>
      <c r="C31" s="444"/>
      <c r="D31" s="238" t="s">
        <v>44</v>
      </c>
      <c r="E31" s="179"/>
      <c r="F31" s="320"/>
      <c r="G31" s="16"/>
      <c r="H31" s="19">
        <v>23</v>
      </c>
      <c r="I31" s="59" t="s">
        <v>44</v>
      </c>
      <c r="J31" s="41" t="s">
        <v>99</v>
      </c>
      <c r="K31" s="59" t="s">
        <v>136</v>
      </c>
      <c r="L31" s="60" t="s">
        <v>56</v>
      </c>
      <c r="R31" s="73" t="s">
        <v>25</v>
      </c>
      <c r="S31" s="73" t="s">
        <v>155</v>
      </c>
      <c r="T31" s="68" t="s">
        <v>136</v>
      </c>
    </row>
    <row r="32" spans="1:20" ht="17.25" hidden="1" customHeight="1" thickBot="1" x14ac:dyDescent="0.3">
      <c r="A32" s="16"/>
      <c r="B32" s="442"/>
      <c r="C32" s="445"/>
      <c r="D32" s="243" t="s">
        <v>210</v>
      </c>
      <c r="E32" s="184"/>
      <c r="F32" s="321"/>
      <c r="G32" s="16"/>
      <c r="H32" s="19">
        <v>24</v>
      </c>
      <c r="I32" s="59" t="s">
        <v>182</v>
      </c>
      <c r="J32" s="41" t="s">
        <v>100</v>
      </c>
      <c r="K32" s="59" t="s">
        <v>136</v>
      </c>
      <c r="L32" s="60" t="s">
        <v>56</v>
      </c>
      <c r="R32" s="73"/>
      <c r="S32" s="73"/>
      <c r="T32" s="68" t="s">
        <v>136</v>
      </c>
    </row>
    <row r="33" spans="1:20" ht="27.75" hidden="1" customHeight="1" x14ac:dyDescent="0.25">
      <c r="A33" s="16"/>
      <c r="B33" s="437" t="s">
        <v>159</v>
      </c>
      <c r="C33" s="448" t="s">
        <v>119</v>
      </c>
      <c r="D33" s="185" t="s">
        <v>183</v>
      </c>
      <c r="E33" s="186"/>
      <c r="F33" s="434">
        <f>SUM(E33:E39)</f>
        <v>0</v>
      </c>
      <c r="G33" s="16"/>
      <c r="H33" s="19">
        <v>25</v>
      </c>
      <c r="I33" s="59" t="s">
        <v>183</v>
      </c>
      <c r="J33" s="41" t="s">
        <v>101</v>
      </c>
      <c r="K33" s="59" t="s">
        <v>136</v>
      </c>
      <c r="L33" s="60" t="s">
        <v>56</v>
      </c>
      <c r="R33" s="73"/>
      <c r="S33" s="73"/>
      <c r="T33" s="68" t="s">
        <v>136</v>
      </c>
    </row>
    <row r="34" spans="1:20" ht="18" hidden="1" customHeight="1" x14ac:dyDescent="0.25">
      <c r="A34" s="16"/>
      <c r="B34" s="438"/>
      <c r="C34" s="449"/>
      <c r="D34" s="180" t="s">
        <v>184</v>
      </c>
      <c r="E34" s="177"/>
      <c r="F34" s="435"/>
      <c r="G34" s="16"/>
      <c r="H34" s="19">
        <v>26</v>
      </c>
      <c r="I34" s="59" t="s">
        <v>184</v>
      </c>
      <c r="J34" s="41" t="s">
        <v>102</v>
      </c>
      <c r="K34" s="59" t="s">
        <v>136</v>
      </c>
      <c r="L34" s="60" t="s">
        <v>56</v>
      </c>
      <c r="R34" s="73"/>
      <c r="S34" s="73"/>
      <c r="T34" s="68" t="s">
        <v>136</v>
      </c>
    </row>
    <row r="35" spans="1:20" ht="41.25" hidden="1" customHeight="1" x14ac:dyDescent="0.25">
      <c r="A35" s="16"/>
      <c r="B35" s="438"/>
      <c r="C35" s="450"/>
      <c r="D35" s="180" t="s">
        <v>185</v>
      </c>
      <c r="E35" s="177"/>
      <c r="F35" s="435"/>
      <c r="G35" s="16"/>
      <c r="H35" s="19">
        <v>27</v>
      </c>
      <c r="I35" s="65" t="s">
        <v>185</v>
      </c>
      <c r="J35" s="41" t="s">
        <v>103</v>
      </c>
      <c r="K35" s="59" t="s">
        <v>136</v>
      </c>
      <c r="L35" s="60" t="s">
        <v>56</v>
      </c>
      <c r="R35" s="73"/>
      <c r="S35" s="73"/>
      <c r="T35" s="68" t="s">
        <v>136</v>
      </c>
    </row>
    <row r="36" spans="1:20" ht="17.25" hidden="1" customHeight="1" x14ac:dyDescent="0.25">
      <c r="A36" s="16"/>
      <c r="B36" s="438"/>
      <c r="C36" s="451" t="s">
        <v>120</v>
      </c>
      <c r="D36" s="180" t="s">
        <v>188</v>
      </c>
      <c r="E36" s="177"/>
      <c r="F36" s="435"/>
      <c r="G36" s="16"/>
      <c r="H36" s="19">
        <v>28</v>
      </c>
      <c r="I36" s="59" t="s">
        <v>188</v>
      </c>
      <c r="J36" s="41" t="s">
        <v>104</v>
      </c>
      <c r="K36" s="59" t="s">
        <v>136</v>
      </c>
      <c r="L36" s="60"/>
      <c r="R36" s="73"/>
      <c r="S36" s="73"/>
      <c r="T36" s="68" t="s">
        <v>136</v>
      </c>
    </row>
    <row r="37" spans="1:20" ht="29.25" hidden="1" customHeight="1" x14ac:dyDescent="0.25">
      <c r="A37" s="16"/>
      <c r="B37" s="438"/>
      <c r="C37" s="450"/>
      <c r="D37" s="180" t="s">
        <v>189</v>
      </c>
      <c r="E37" s="177"/>
      <c r="F37" s="435"/>
      <c r="G37" s="16"/>
      <c r="H37" s="19">
        <v>29</v>
      </c>
      <c r="I37" s="65" t="s">
        <v>189</v>
      </c>
      <c r="J37" s="41" t="s">
        <v>105</v>
      </c>
      <c r="K37" s="59" t="s">
        <v>136</v>
      </c>
      <c r="L37" s="60"/>
      <c r="R37" s="73"/>
      <c r="S37" s="73"/>
      <c r="T37" s="68" t="s">
        <v>136</v>
      </c>
    </row>
    <row r="38" spans="1:20" ht="30.75" hidden="1" customHeight="1" x14ac:dyDescent="0.25">
      <c r="A38" s="16"/>
      <c r="B38" s="438"/>
      <c r="C38" s="451" t="s">
        <v>121</v>
      </c>
      <c r="D38" s="180" t="s">
        <v>124</v>
      </c>
      <c r="E38" s="177"/>
      <c r="F38" s="435"/>
      <c r="G38" s="16"/>
      <c r="H38" s="19">
        <v>30</v>
      </c>
      <c r="I38" s="65" t="s">
        <v>124</v>
      </c>
      <c r="J38" s="41" t="s">
        <v>106</v>
      </c>
      <c r="K38" s="59" t="s">
        <v>136</v>
      </c>
      <c r="L38" s="60"/>
      <c r="R38" s="73"/>
      <c r="S38" s="73"/>
      <c r="T38" s="68" t="s">
        <v>136</v>
      </c>
    </row>
    <row r="39" spans="1:20" ht="40.5" hidden="1" customHeight="1" thickBot="1" x14ac:dyDescent="0.3">
      <c r="A39" s="16"/>
      <c r="B39" s="439"/>
      <c r="C39" s="452"/>
      <c r="D39" s="187" t="s">
        <v>186</v>
      </c>
      <c r="E39" s="188"/>
      <c r="F39" s="436"/>
      <c r="G39" s="16"/>
      <c r="H39" s="19">
        <v>31</v>
      </c>
      <c r="I39" s="65" t="s">
        <v>186</v>
      </c>
      <c r="J39" s="41" t="s">
        <v>107</v>
      </c>
      <c r="K39" s="59" t="s">
        <v>136</v>
      </c>
      <c r="L39" s="60"/>
      <c r="R39" s="73"/>
      <c r="S39" s="73"/>
      <c r="T39" s="68" t="s">
        <v>136</v>
      </c>
    </row>
    <row r="40" spans="1:20" ht="12.75" customHeight="1" x14ac:dyDescent="0.3">
      <c r="A40" s="16"/>
      <c r="B40" s="16"/>
      <c r="C40" s="16"/>
      <c r="D40" s="39"/>
      <c r="E40" s="39"/>
      <c r="F40" s="21"/>
      <c r="G40" s="16"/>
      <c r="H40" s="19"/>
      <c r="I40" s="63"/>
      <c r="J40" s="64"/>
      <c r="K40" s="64"/>
      <c r="L40" s="60" t="s">
        <v>56</v>
      </c>
      <c r="R40" s="73"/>
      <c r="S40" s="73"/>
      <c r="T40" s="68" t="s">
        <v>136</v>
      </c>
    </row>
    <row r="41" spans="1:20" x14ac:dyDescent="0.3">
      <c r="A41" s="16"/>
      <c r="H41" s="19"/>
      <c r="I41" s="63"/>
      <c r="J41" s="64"/>
      <c r="K41" s="64"/>
      <c r="L41" s="60" t="s">
        <v>56</v>
      </c>
    </row>
    <row r="42" spans="1:20" x14ac:dyDescent="0.3">
      <c r="A42" s="16"/>
      <c r="I42" s="64"/>
      <c r="J42" s="64"/>
      <c r="K42" s="64"/>
    </row>
    <row r="43" spans="1:20" x14ac:dyDescent="0.3">
      <c r="A43" s="16"/>
    </row>
    <row r="44" spans="1:20" x14ac:dyDescent="0.3">
      <c r="A44" s="16"/>
    </row>
    <row r="45" spans="1:20" x14ac:dyDescent="0.3">
      <c r="A45" s="16"/>
    </row>
    <row r="46" spans="1:20" x14ac:dyDescent="0.3">
      <c r="A46" s="16"/>
    </row>
    <row r="47" spans="1:20" x14ac:dyDescent="0.3">
      <c r="A47" s="16"/>
    </row>
    <row r="48" spans="1:20" x14ac:dyDescent="0.3">
      <c r="A48" s="16"/>
    </row>
    <row r="49" spans="1:1" x14ac:dyDescent="0.3">
      <c r="A49" s="16"/>
    </row>
    <row r="50" spans="1:1" x14ac:dyDescent="0.3">
      <c r="A50" s="16"/>
    </row>
    <row r="51" spans="1:1" x14ac:dyDescent="0.3">
      <c r="A51" s="16"/>
    </row>
    <row r="52" spans="1:1" x14ac:dyDescent="0.3">
      <c r="A52" s="16"/>
    </row>
    <row r="53" spans="1:1" x14ac:dyDescent="0.3">
      <c r="A53" s="16"/>
    </row>
    <row r="54" spans="1:1" x14ac:dyDescent="0.3">
      <c r="A54" s="16"/>
    </row>
    <row r="55" spans="1:1" x14ac:dyDescent="0.3">
      <c r="A55" s="16"/>
    </row>
    <row r="56" spans="1:1" x14ac:dyDescent="0.3">
      <c r="A56" s="16"/>
    </row>
    <row r="57" spans="1:1" x14ac:dyDescent="0.3">
      <c r="A57" s="16"/>
    </row>
    <row r="58" spans="1:1" x14ac:dyDescent="0.3">
      <c r="A58" s="16"/>
    </row>
    <row r="59" spans="1:1" x14ac:dyDescent="0.3">
      <c r="A59" s="16"/>
    </row>
    <row r="60" spans="1:1" x14ac:dyDescent="0.3">
      <c r="A60" s="16"/>
    </row>
    <row r="61" spans="1:1" x14ac:dyDescent="0.3">
      <c r="A61" s="16"/>
    </row>
    <row r="62" spans="1:1" x14ac:dyDescent="0.3">
      <c r="A62" s="16"/>
    </row>
    <row r="63" spans="1:1" x14ac:dyDescent="0.3">
      <c r="A63" s="16"/>
    </row>
    <row r="64" spans="1:1" x14ac:dyDescent="0.3">
      <c r="A64" s="16"/>
    </row>
    <row r="65" spans="1:1" x14ac:dyDescent="0.3">
      <c r="A65" s="16"/>
    </row>
    <row r="66" spans="1:1" x14ac:dyDescent="0.3">
      <c r="A66" s="16"/>
    </row>
    <row r="67" spans="1:1" x14ac:dyDescent="0.3">
      <c r="A67" s="16"/>
    </row>
    <row r="68" spans="1:1" x14ac:dyDescent="0.3">
      <c r="A68" s="16"/>
    </row>
    <row r="69" spans="1:1" x14ac:dyDescent="0.3">
      <c r="A69" s="16"/>
    </row>
    <row r="70" spans="1:1" x14ac:dyDescent="0.3">
      <c r="A70" s="16"/>
    </row>
    <row r="71" spans="1:1" x14ac:dyDescent="0.3">
      <c r="A71" s="16"/>
    </row>
    <row r="72" spans="1:1" x14ac:dyDescent="0.3">
      <c r="A72" s="16"/>
    </row>
    <row r="73" spans="1:1" x14ac:dyDescent="0.3">
      <c r="A73" s="16"/>
    </row>
    <row r="74" spans="1:1" x14ac:dyDescent="0.3">
      <c r="A74" s="16"/>
    </row>
    <row r="75" spans="1:1" x14ac:dyDescent="0.3">
      <c r="A75" s="16"/>
    </row>
    <row r="76" spans="1:1" x14ac:dyDescent="0.3">
      <c r="A76" s="16"/>
    </row>
    <row r="77" spans="1:1" x14ac:dyDescent="0.3">
      <c r="A77" s="16"/>
    </row>
    <row r="78" spans="1:1" x14ac:dyDescent="0.3">
      <c r="A78" s="16"/>
    </row>
    <row r="79" spans="1:1" x14ac:dyDescent="0.3">
      <c r="A79" s="16"/>
    </row>
    <row r="80" spans="1:1" x14ac:dyDescent="0.3">
      <c r="A80" s="16"/>
    </row>
    <row r="81" spans="1:1" x14ac:dyDescent="0.3">
      <c r="A81" s="16"/>
    </row>
    <row r="82" spans="1:1" x14ac:dyDescent="0.3">
      <c r="A82" s="16"/>
    </row>
    <row r="83" spans="1:1" x14ac:dyDescent="0.3">
      <c r="A83" s="16"/>
    </row>
    <row r="84" spans="1:1" x14ac:dyDescent="0.3">
      <c r="A84" s="16"/>
    </row>
    <row r="85" spans="1:1" x14ac:dyDescent="0.3">
      <c r="A85" s="16"/>
    </row>
    <row r="86" spans="1:1" x14ac:dyDescent="0.3">
      <c r="A86" s="16"/>
    </row>
    <row r="87" spans="1:1" x14ac:dyDescent="0.3">
      <c r="A87" s="16"/>
    </row>
    <row r="88" spans="1:1" x14ac:dyDescent="0.3">
      <c r="A88" s="16"/>
    </row>
    <row r="89" spans="1:1" x14ac:dyDescent="0.3">
      <c r="A89" s="16"/>
    </row>
    <row r="90" spans="1:1" x14ac:dyDescent="0.3">
      <c r="A90" s="16"/>
    </row>
    <row r="91" spans="1:1" x14ac:dyDescent="0.3">
      <c r="A91" s="16"/>
    </row>
    <row r="92" spans="1:1" x14ac:dyDescent="0.3">
      <c r="A92" s="16"/>
    </row>
    <row r="93" spans="1:1" x14ac:dyDescent="0.3">
      <c r="A93" s="16"/>
    </row>
    <row r="94" spans="1:1" x14ac:dyDescent="0.3">
      <c r="A94" s="16"/>
    </row>
    <row r="95" spans="1:1" x14ac:dyDescent="0.3">
      <c r="A95" s="16"/>
    </row>
    <row r="96" spans="1:1" x14ac:dyDescent="0.3">
      <c r="A96" s="16"/>
    </row>
    <row r="97" spans="1:1" x14ac:dyDescent="0.3">
      <c r="A97" s="16"/>
    </row>
    <row r="98" spans="1:1" x14ac:dyDescent="0.3">
      <c r="A98" s="16"/>
    </row>
    <row r="99" spans="1:1" x14ac:dyDescent="0.3">
      <c r="A99" s="16"/>
    </row>
    <row r="100" spans="1:1" x14ac:dyDescent="0.3">
      <c r="A100" s="16"/>
    </row>
    <row r="101" spans="1:1" x14ac:dyDescent="0.3">
      <c r="A101" s="16"/>
    </row>
    <row r="102" spans="1:1" x14ac:dyDescent="0.3">
      <c r="A102" s="16"/>
    </row>
    <row r="103" spans="1:1" x14ac:dyDescent="0.3">
      <c r="A103" s="16"/>
    </row>
    <row r="104" spans="1:1" x14ac:dyDescent="0.3">
      <c r="A104" s="16"/>
    </row>
    <row r="105" spans="1:1" x14ac:dyDescent="0.3">
      <c r="A105" s="16"/>
    </row>
    <row r="106" spans="1:1" x14ac:dyDescent="0.3">
      <c r="A106" s="16"/>
    </row>
    <row r="107" spans="1:1" x14ac:dyDescent="0.3">
      <c r="A107" s="16"/>
    </row>
    <row r="108" spans="1:1" x14ac:dyDescent="0.3">
      <c r="A108" s="16"/>
    </row>
    <row r="109" spans="1:1" x14ac:dyDescent="0.3">
      <c r="A109" s="16"/>
    </row>
    <row r="110" spans="1:1" x14ac:dyDescent="0.3">
      <c r="A110" s="16"/>
    </row>
    <row r="111" spans="1:1" x14ac:dyDescent="0.3">
      <c r="A111" s="16"/>
    </row>
    <row r="112" spans="1:1" x14ac:dyDescent="0.3">
      <c r="A112" s="16"/>
    </row>
    <row r="113" spans="1:1" x14ac:dyDescent="0.3">
      <c r="A113" s="16"/>
    </row>
    <row r="114" spans="1:1" x14ac:dyDescent="0.3">
      <c r="A114" s="16"/>
    </row>
    <row r="115" spans="1:1" x14ac:dyDescent="0.3">
      <c r="A115" s="16"/>
    </row>
    <row r="116" spans="1:1" x14ac:dyDescent="0.3">
      <c r="A116" s="16"/>
    </row>
    <row r="117" spans="1:1" x14ac:dyDescent="0.3">
      <c r="A117" s="16"/>
    </row>
    <row r="118" spans="1:1" x14ac:dyDescent="0.3">
      <c r="A118" s="16"/>
    </row>
    <row r="119" spans="1:1" x14ac:dyDescent="0.3">
      <c r="A119" s="16"/>
    </row>
    <row r="120" spans="1:1" x14ac:dyDescent="0.3">
      <c r="A120" s="16"/>
    </row>
    <row r="121" spans="1:1" x14ac:dyDescent="0.3">
      <c r="A121" s="16"/>
    </row>
    <row r="122" spans="1:1" x14ac:dyDescent="0.3">
      <c r="A122" s="16"/>
    </row>
    <row r="123" spans="1:1" x14ac:dyDescent="0.3">
      <c r="A123" s="16"/>
    </row>
    <row r="124" spans="1:1" x14ac:dyDescent="0.3">
      <c r="A124" s="16"/>
    </row>
  </sheetData>
  <sheetProtection algorithmName="SHA-512" hashValue="nljtl83nCbMX0x98gxW2BSkjGmr1DGC+gx5o5Xqnen4Gi7Hv34n7QE37Nipvbt90hZafQpjCLxb5rCE+Y17SKA==" saltValue="qEwEfBe8clL8htmPlemifg==" spinCount="100000" sheet="1" objects="1" scenarios="1"/>
  <mergeCells count="29">
    <mergeCell ref="F33:F39"/>
    <mergeCell ref="B33:B39"/>
    <mergeCell ref="B10:B18"/>
    <mergeCell ref="B19:B32"/>
    <mergeCell ref="C16:C18"/>
    <mergeCell ref="C19:C21"/>
    <mergeCell ref="C22:C25"/>
    <mergeCell ref="C27:C32"/>
    <mergeCell ref="C33:C35"/>
    <mergeCell ref="C36:C37"/>
    <mergeCell ref="C10:C12"/>
    <mergeCell ref="C13:C15"/>
    <mergeCell ref="C38:C39"/>
    <mergeCell ref="F10:F18"/>
    <mergeCell ref="B9:D9"/>
    <mergeCell ref="R8:T8"/>
    <mergeCell ref="B1:F1"/>
    <mergeCell ref="B3:F3"/>
    <mergeCell ref="B2:F2"/>
    <mergeCell ref="F4:F7"/>
    <mergeCell ref="B4:D4"/>
    <mergeCell ref="B6:D6"/>
    <mergeCell ref="B7:D7"/>
    <mergeCell ref="B8:C8"/>
    <mergeCell ref="I8:K8"/>
    <mergeCell ref="L8:N8"/>
    <mergeCell ref="O8:Q8"/>
    <mergeCell ref="B5:D5"/>
    <mergeCell ref="E9:F9"/>
  </mergeCells>
  <phoneticPr fontId="3" type="noConversion"/>
  <conditionalFormatting sqref="D10:D39">
    <cfRule type="cellIs" dxfId="35" priority="10" stopIfTrue="1" operator="equal">
      <formula>"Ikke i bruk"</formula>
    </cfRule>
  </conditionalFormatting>
  <conditionalFormatting sqref="F4:F6">
    <cfRule type="cellIs" dxfId="34" priority="12" stopIfTrue="1" operator="notEqual">
      <formula>100</formula>
    </cfRule>
  </conditionalFormatting>
  <conditionalFormatting sqref="F10">
    <cfRule type="cellIs" dxfId="33" priority="7" operator="notEqual">
      <formula>$E$5</formula>
    </cfRule>
  </conditionalFormatting>
  <conditionalFormatting sqref="F33:F39">
    <cfRule type="cellIs" dxfId="32" priority="5" operator="notEqual">
      <formula>$E$6</formula>
    </cfRule>
  </conditionalFormatting>
  <conditionalFormatting sqref="B2">
    <cfRule type="cellIs" dxfId="31" priority="4" stopIfTrue="1" operator="equal">
      <formula>2</formula>
    </cfRule>
  </conditionalFormatting>
  <conditionalFormatting sqref="F4:F7">
    <cfRule type="cellIs" dxfId="30" priority="1" operator="lessThan">
      <formula>100</formula>
    </cfRule>
  </conditionalFormatting>
  <pageMargins left="0.78740157480314965" right="0.39370078740157483" top="0.98425196850393704" bottom="0.98425196850393704" header="0.51181102362204722" footer="0.51181102362204722"/>
  <pageSetup paperSize="9" scale="89" orientation="portrait" horizontalDpi="4294967294" verticalDpi="300" r:id="rId1"/>
  <headerFooter alignWithMargins="0">
    <oddHeader>&amp;CHøyeste verdi v4.0</oddHeader>
    <oddFooter>&amp;CCopyright 2011, NHO Service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1"/>
    <pageSetUpPr fitToPage="1"/>
  </sheetPr>
  <dimension ref="A1:AB71"/>
  <sheetViews>
    <sheetView showGridLines="0" zoomScaleNormal="100" zoomScalePageLayoutView="150" workbookViewId="0">
      <pane ySplit="4" topLeftCell="A5" activePane="bottomLeft" state="frozen"/>
      <selection pane="bottomLeft" activeCell="A74" sqref="A74"/>
    </sheetView>
  </sheetViews>
  <sheetFormatPr baseColWidth="10" defaultRowHeight="17.399999999999999" x14ac:dyDescent="0.3"/>
  <cols>
    <col min="1" max="1" width="3.88671875" customWidth="1"/>
    <col min="2" max="2" width="7.44140625" style="1" customWidth="1"/>
    <col min="3" max="3" width="19.6640625" style="3" customWidth="1"/>
    <col min="4" max="4" width="43.88671875" bestFit="1" customWidth="1"/>
    <col min="5" max="5" width="6.6640625" customWidth="1"/>
    <col min="6" max="25" width="6.33203125" customWidth="1"/>
    <col min="26" max="26" width="4.33203125" customWidth="1"/>
  </cols>
  <sheetData>
    <row r="1" spans="1:27" ht="62.25" customHeight="1" thickBot="1" x14ac:dyDescent="0.3">
      <c r="A1" s="16"/>
      <c r="B1" s="404" t="str">
        <f>HLOOKUP(Tildeling!$H$7,Tekst,Tildeling!$H$17)</f>
        <v>Evaluering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6"/>
      <c r="Z1" s="16"/>
      <c r="AA1" s="16"/>
    </row>
    <row r="2" spans="1:27" ht="18" thickBot="1" x14ac:dyDescent="0.35">
      <c r="A2" s="16"/>
      <c r="B2" s="383" t="str">
        <f>IF(Leverandører!D2&lt;&gt;"",Navn,"")</f>
        <v/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5"/>
      <c r="P2" s="121"/>
      <c r="Q2" s="121"/>
      <c r="R2" s="121"/>
      <c r="S2" s="121"/>
      <c r="T2" s="121"/>
      <c r="U2" s="121"/>
      <c r="V2" s="121"/>
      <c r="W2" s="121"/>
      <c r="X2" s="121"/>
      <c r="Y2" s="122"/>
      <c r="Z2" s="16"/>
      <c r="AA2" s="16"/>
    </row>
    <row r="3" spans="1:27" ht="25.5" customHeight="1" x14ac:dyDescent="0.25">
      <c r="A3" s="16"/>
      <c r="B3" s="457" t="str">
        <f>HLOOKUP(Tildeling!$H$7,Tekst,Tildeling!$H$18)</f>
        <v>Evaluer hvert enkelt tildelingskriterium på en skala fra 0 til 10 hvor 0 er ikke oppfylt og 10 er fullstendig oppfylt.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9"/>
      <c r="Z3" s="16"/>
      <c r="AA3" s="16"/>
    </row>
    <row r="4" spans="1:27" ht="15" customHeight="1" thickBot="1" x14ac:dyDescent="0.3">
      <c r="A4" s="16"/>
      <c r="B4" s="216"/>
      <c r="C4" s="189"/>
      <c r="D4" s="189"/>
      <c r="E4" s="331" t="str">
        <f>HLOOKUP(Tildeling!$H$7,Tekst,Tildeling!$H$19)</f>
        <v>Vekt</v>
      </c>
      <c r="F4" s="331" t="str">
        <f>IF(Kvalifisering!K8="Kvalifisert","Nr. 1","")</f>
        <v/>
      </c>
      <c r="G4" s="331" t="str">
        <f>IF(Kvalifisering!K9="Kvalifisert","Nr. 2","")</f>
        <v/>
      </c>
      <c r="H4" s="331" t="str">
        <f>IF(Kvalifisering!K10="Kvalifisert","Nr. 3","")</f>
        <v/>
      </c>
      <c r="I4" s="331" t="str">
        <f>IF(Kvalifisering!K11="Kvalifisert","Nr. 4","")</f>
        <v/>
      </c>
      <c r="J4" s="331" t="str">
        <f>IF(Kvalifisering!K12="Kvalifisert","Nr. 5","")</f>
        <v/>
      </c>
      <c r="K4" s="331" t="str">
        <f>IF(Kvalifisering!K13="Kvalifisert","Nr. 6","")</f>
        <v/>
      </c>
      <c r="L4" s="331" t="str">
        <f>IF(Kvalifisering!K14="Kvalifisert","Nr. 7","")</f>
        <v/>
      </c>
      <c r="M4" s="331" t="str">
        <f>IF(Kvalifisering!K15="Kvalifisert","Nr. 8","")</f>
        <v/>
      </c>
      <c r="N4" s="331" t="str">
        <f>IF(Kvalifisering!L15="Kvalifisert","Nr. 8","")</f>
        <v/>
      </c>
      <c r="O4" s="331" t="str">
        <f>IF(Kvalifisering!M15="Kvalifisert","Nr. 8","")</f>
        <v/>
      </c>
      <c r="P4" s="331" t="str">
        <f>IF(Kvalifisering!N15="Kvalifisert","Nr. 8","")</f>
        <v/>
      </c>
      <c r="Q4" s="331" t="str">
        <f>IF(Kvalifisering!K19="Kvalifisert","Nr. 12","")</f>
        <v/>
      </c>
      <c r="R4" s="331" t="str">
        <f>IF(Kvalifisering!K20="Kvalifisert","Nr. 13","")</f>
        <v/>
      </c>
      <c r="S4" s="331" t="str">
        <f>IF(Kvalifisering!K21="Kvalifisert","Nr. 14","")</f>
        <v/>
      </c>
      <c r="T4" s="331" t="str">
        <f>IF(Kvalifisering!K22="Kvalifisert","Nr. 15","")</f>
        <v/>
      </c>
      <c r="U4" s="331" t="str">
        <f>IF(Kvalifisering!K23="Kvalifisert","Nr. 16","")</f>
        <v/>
      </c>
      <c r="V4" s="331" t="str">
        <f>IF(Kvalifisering!K24="Kvalifisert","Nr. 17","")</f>
        <v/>
      </c>
      <c r="W4" s="331" t="str">
        <f>IF(Kvalifisering!K25="Kvalifisert","Nr. 18","")</f>
        <v/>
      </c>
      <c r="X4" s="331" t="str">
        <f>IF(Kvalifisering!K26="Kvalifisert","Nr. 19","")</f>
        <v/>
      </c>
      <c r="Y4" s="333" t="str">
        <f>IF(Kvalifisering!K27="Kvalifisert","Nr. 20","")</f>
        <v/>
      </c>
      <c r="Z4" s="16"/>
      <c r="AA4" s="16"/>
    </row>
    <row r="5" spans="1:27" s="4" customFormat="1" ht="17.25" customHeight="1" x14ac:dyDescent="0.25">
      <c r="A5" s="23"/>
      <c r="B5" s="464" t="str">
        <f>Tildeling!B10</f>
        <v>Kvalitet</v>
      </c>
      <c r="C5" s="470" t="str">
        <f>Tildeling!C10</f>
        <v>Løsningsforslag</v>
      </c>
      <c r="D5" s="106" t="str">
        <f>IF(Tildeling!D10&lt;&gt;"",Tildeling!D10,"")</f>
        <v>Forståelse av oppdraget</v>
      </c>
      <c r="E5" s="326" t="str">
        <f>IF(Tildeling!E10&gt;0,Tildeling!E10,"")</f>
        <v/>
      </c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327"/>
      <c r="Z5" s="23"/>
      <c r="AA5" s="23"/>
    </row>
    <row r="6" spans="1:27" s="4" customFormat="1" ht="17.25" customHeight="1" x14ac:dyDescent="0.25">
      <c r="A6" s="23"/>
      <c r="B6" s="462"/>
      <c r="C6" s="468"/>
      <c r="D6" s="103" t="str">
        <f>IF(Tildeling!D11&lt;&gt;"",Tildeling!D11,"")</f>
        <v>Rutine for å sikre leveransen</v>
      </c>
      <c r="E6" s="123" t="str">
        <f>IF(Tildeling!E11&gt;0,Tildeling!E11,"")</f>
        <v/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8"/>
      <c r="Z6" s="23"/>
      <c r="AA6" s="23"/>
    </row>
    <row r="7" spans="1:27" s="4" customFormat="1" ht="17.25" customHeight="1" x14ac:dyDescent="0.25">
      <c r="A7" s="23"/>
      <c r="B7" s="462"/>
      <c r="C7" s="471"/>
      <c r="D7" s="103" t="str">
        <f>IF(Tildeling!D12&lt;&gt;"",Tildeling!D12,"")</f>
        <v>Organisering av oppdraget</v>
      </c>
      <c r="E7" s="123" t="str">
        <f>IF(Tildeling!E12&gt;0,Tildeling!E12,"")</f>
        <v/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8"/>
      <c r="Z7" s="23"/>
      <c r="AA7" s="23"/>
    </row>
    <row r="8" spans="1:27" s="4" customFormat="1" ht="17.25" customHeight="1" x14ac:dyDescent="0.25">
      <c r="A8" s="23"/>
      <c r="B8" s="462"/>
      <c r="C8" s="467" t="str">
        <f>Tildeling!C13</f>
        <v>Kontraktsoppfølging</v>
      </c>
      <c r="D8" s="103" t="str">
        <f>IF(Tildeling!D13&lt;&gt;"",Tildeling!D13,"")</f>
        <v>Inspeksjoner</v>
      </c>
      <c r="E8" s="123" t="str">
        <f>IF(Tildeling!E13&gt;0,Tildeling!E13,"")</f>
        <v/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8"/>
      <c r="Z8" s="23"/>
      <c r="AA8" s="23"/>
    </row>
    <row r="9" spans="1:27" s="4" customFormat="1" ht="17.25" customHeight="1" x14ac:dyDescent="0.25">
      <c r="A9" s="23"/>
      <c r="B9" s="462"/>
      <c r="C9" s="468"/>
      <c r="D9" s="103" t="str">
        <f>IF(Tildeling!D14&lt;&gt;"",Tildeling!D14,"")</f>
        <v>Avvikshåndtering</v>
      </c>
      <c r="E9" s="123" t="str">
        <f>IF(Tildeling!E14&gt;0,Tildeling!E14,"")</f>
        <v/>
      </c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8"/>
      <c r="Z9" s="23"/>
      <c r="AA9" s="23"/>
    </row>
    <row r="10" spans="1:27" s="5" customFormat="1" ht="17.25" customHeight="1" x14ac:dyDescent="0.25">
      <c r="A10" s="20"/>
      <c r="B10" s="462"/>
      <c r="C10" s="471"/>
      <c r="D10" s="104" t="str">
        <f>IF(Tildeling!D15&lt;&gt;"",Tildeling!D15,"")</f>
        <v>Rapportering</v>
      </c>
      <c r="E10" s="124" t="str">
        <f>IF(Tildeling!E15&gt;0,Tildeling!E15,"")</f>
        <v/>
      </c>
      <c r="F10" s="100"/>
      <c r="G10" s="100"/>
      <c r="H10" s="100"/>
      <c r="I10" s="100"/>
      <c r="J10" s="100"/>
      <c r="K10" s="100"/>
      <c r="L10" s="100"/>
      <c r="M10" s="100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9"/>
      <c r="Z10" s="20"/>
      <c r="AA10" s="20"/>
    </row>
    <row r="11" spans="1:27" s="5" customFormat="1" ht="17.25" customHeight="1" x14ac:dyDescent="0.25">
      <c r="A11" s="20"/>
      <c r="B11" s="462"/>
      <c r="C11" s="472" t="str">
        <f>Tildeling!C16</f>
        <v>Kompetanse</v>
      </c>
      <c r="D11" s="103" t="str">
        <f>IF(Tildeling!D16&lt;&gt;"",Tildeling!D16,"")</f>
        <v>Renholdsleders kompetanse</v>
      </c>
      <c r="E11" s="123" t="str">
        <f>IF(Tildeling!E16&gt;0,Tildeling!E16,"")</f>
        <v/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8"/>
      <c r="Z11" s="20"/>
      <c r="AA11" s="20"/>
    </row>
    <row r="12" spans="1:27" s="5" customFormat="1" ht="17.25" customHeight="1" x14ac:dyDescent="0.25">
      <c r="A12" s="20"/>
      <c r="B12" s="462"/>
      <c r="C12" s="473"/>
      <c r="D12" s="103" t="str">
        <f>IF(Tildeling!D17&lt;&gt;"",Tildeling!D17,"")</f>
        <v>Ledelseskompetanse</v>
      </c>
      <c r="E12" s="123" t="str">
        <f>IF(Tildeling!E17&gt;0,Tildeling!E17,"")</f>
        <v/>
      </c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8"/>
      <c r="Z12" s="20"/>
      <c r="AA12" s="20"/>
    </row>
    <row r="13" spans="1:27" s="5" customFormat="1" ht="17.25" customHeight="1" thickBot="1" x14ac:dyDescent="0.3">
      <c r="A13" s="20"/>
      <c r="B13" s="463"/>
      <c r="C13" s="474"/>
      <c r="D13" s="328" t="str">
        <f>IF(Tildeling!D18&lt;&gt;"",Tildeling!D18,"")</f>
        <v>Renholdsleders / teamleders oppfølging</v>
      </c>
      <c r="E13" s="329" t="str">
        <f>IF(Tildeling!E18&gt;0,Tildeling!E18,"")</f>
        <v/>
      </c>
      <c r="F13" s="217"/>
      <c r="G13" s="217"/>
      <c r="H13" s="217"/>
      <c r="I13" s="217"/>
      <c r="J13" s="217"/>
      <c r="K13" s="217"/>
      <c r="L13" s="217"/>
      <c r="M13" s="2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8"/>
      <c r="Z13" s="20"/>
      <c r="AA13" s="20"/>
    </row>
    <row r="14" spans="1:27" s="5" customFormat="1" ht="17.25" hidden="1" customHeight="1" x14ac:dyDescent="0.25">
      <c r="A14" s="20"/>
      <c r="B14" s="462" t="str">
        <f>Tildeling!B19</f>
        <v>Kvalitet, ledelse</v>
      </c>
      <c r="C14" s="468" t="str">
        <f>Tildeling!C19</f>
        <v>Dyktighet og tilgjengelighet</v>
      </c>
      <c r="D14" s="322" t="str">
        <f>IF(Tildeling!D19&lt;&gt;"",Tildeling!D19,"")</f>
        <v>System for opplæring på stedet</v>
      </c>
      <c r="E14" s="323" t="str">
        <f>IF(Tildeling!E19&gt;0,Tildeling!E19,"")</f>
        <v/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324"/>
      <c r="R14" s="324"/>
      <c r="S14" s="324"/>
      <c r="T14" s="324"/>
      <c r="U14" s="324"/>
      <c r="V14" s="324"/>
      <c r="W14" s="324"/>
      <c r="X14" s="324"/>
      <c r="Y14" s="325"/>
      <c r="Z14" s="20"/>
      <c r="AA14" s="20"/>
    </row>
    <row r="15" spans="1:27" s="5" customFormat="1" ht="17.25" hidden="1" customHeight="1" x14ac:dyDescent="0.25">
      <c r="A15" s="20"/>
      <c r="B15" s="462"/>
      <c r="C15" s="468"/>
      <c r="D15" s="105" t="str">
        <f>IF(Tildeling!D20&lt;&gt;"",Tildeling!D20,"")</f>
        <v>Fleksibilitet hos ledelse</v>
      </c>
      <c r="E15" s="125" t="str">
        <f>IF(Tildeling!E20&gt;0,Tildeling!E20,"")</f>
        <v/>
      </c>
      <c r="F15" s="100"/>
      <c r="G15" s="100"/>
      <c r="H15" s="100"/>
      <c r="I15" s="100"/>
      <c r="J15" s="100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10"/>
      <c r="Z15" s="20"/>
      <c r="AA15" s="20"/>
    </row>
    <row r="16" spans="1:27" s="5" customFormat="1" ht="17.25" hidden="1" customHeight="1" x14ac:dyDescent="0.25">
      <c r="A16" s="20"/>
      <c r="B16" s="462"/>
      <c r="C16" s="471"/>
      <c r="D16" s="244" t="str">
        <f>IF(Tildeling!D21&lt;&gt;"",Tildeling!D21,"")</f>
        <v>Tilgjengelighet av renholdspersonale</v>
      </c>
      <c r="E16" s="124" t="str">
        <f>IF(Tildeling!E21&gt;0,Tildeling!E21,"")</f>
        <v/>
      </c>
      <c r="F16" s="100"/>
      <c r="G16" s="100"/>
      <c r="H16" s="100"/>
      <c r="I16" s="100"/>
      <c r="J16" s="100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9"/>
      <c r="Z16" s="20"/>
      <c r="AA16" s="20"/>
    </row>
    <row r="17" spans="1:27" s="5" customFormat="1" ht="17.25" hidden="1" customHeight="1" x14ac:dyDescent="0.25">
      <c r="A17" s="20"/>
      <c r="B17" s="462"/>
      <c r="C17" s="467" t="str">
        <f>Tildeling!C22</f>
        <v>Oppfølging</v>
      </c>
      <c r="D17" s="244" t="str">
        <f>IF(Tildeling!D22&lt;&gt;"",Tildeling!D22,"")</f>
        <v>Oppfølging av personell på stedet</v>
      </c>
      <c r="E17" s="124" t="str">
        <f>IF(Tildeling!E22&gt;0,Tildeling!E22,"")</f>
        <v/>
      </c>
      <c r="F17" s="100"/>
      <c r="G17" s="100"/>
      <c r="H17" s="100"/>
      <c r="I17" s="100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9"/>
      <c r="Z17" s="20"/>
      <c r="AA17" s="20"/>
    </row>
    <row r="18" spans="1:27" s="5" customFormat="1" ht="17.25" hidden="1" customHeight="1" x14ac:dyDescent="0.25">
      <c r="A18" s="20"/>
      <c r="B18" s="462"/>
      <c r="C18" s="468"/>
      <c r="D18" s="244" t="str">
        <f>IF(Tildeling!D23&lt;&gt;"",Tildeling!D23,"")</f>
        <v>Oppfølging av kunden på stedet</v>
      </c>
      <c r="E18" s="124" t="str">
        <f>IF(Tildeling!E23&gt;0,Tildeling!E23,"")</f>
        <v/>
      </c>
      <c r="F18" s="100"/>
      <c r="G18" s="100"/>
      <c r="H18" s="100"/>
      <c r="I18" s="100"/>
      <c r="J18" s="100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9"/>
      <c r="Z18" s="20"/>
      <c r="AA18" s="20"/>
    </row>
    <row r="19" spans="1:27" s="5" customFormat="1" ht="17.25" hidden="1" customHeight="1" x14ac:dyDescent="0.25">
      <c r="A19" s="20"/>
      <c r="B19" s="462"/>
      <c r="C19" s="468"/>
      <c r="D19" s="244" t="str">
        <f>IF(Tildeling!D24&lt;&gt;"",Tildeling!D24,"")</f>
        <v>Kvalifikasjoner og myndighet til lederen på stedet</v>
      </c>
      <c r="E19" s="124" t="str">
        <f>IF(Tildeling!E24&gt;0,Tildeling!E24,"")</f>
        <v/>
      </c>
      <c r="F19" s="100"/>
      <c r="G19" s="100"/>
      <c r="H19" s="100"/>
      <c r="I19" s="100"/>
      <c r="J19" s="100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9"/>
      <c r="Z19" s="20"/>
      <c r="AA19" s="20"/>
    </row>
    <row r="20" spans="1:27" s="5" customFormat="1" ht="17.25" hidden="1" customHeight="1" x14ac:dyDescent="0.25">
      <c r="A20" s="20"/>
      <c r="B20" s="462"/>
      <c r="C20" s="471"/>
      <c r="D20" s="244" t="str">
        <f>IF(Tildeling!D25&lt;&gt;"",Tildeling!D25,"")</f>
        <v>Inspeksjoner, avvikshåndtering og rapportering (Håndtering av avvik og klager fra kunder)</v>
      </c>
      <c r="E20" s="124" t="str">
        <f>IF(Tildeling!E25&gt;0,Tildeling!E25,"")</f>
        <v/>
      </c>
      <c r="F20" s="100"/>
      <c r="G20" s="100"/>
      <c r="H20" s="100"/>
      <c r="I20" s="100"/>
      <c r="J20" s="100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9"/>
      <c r="Z20" s="20"/>
      <c r="AA20" s="20"/>
    </row>
    <row r="21" spans="1:27" s="5" customFormat="1" ht="17.25" hidden="1" customHeight="1" x14ac:dyDescent="0.25">
      <c r="A21" s="20"/>
      <c r="B21" s="462"/>
      <c r="C21" s="245" t="str">
        <f>Tildeling!C26</f>
        <v>Andre kunnskaper</v>
      </c>
      <c r="D21" s="244" t="str">
        <f>IF(Tildeling!D26&lt;&gt;"",Tildeling!D26,"")</f>
        <v>HMS-kunnskaper</v>
      </c>
      <c r="E21" s="124" t="str">
        <f>IF(Tildeling!E26&gt;0,Tildeling!E26,"")</f>
        <v/>
      </c>
      <c r="F21" s="100"/>
      <c r="G21" s="100"/>
      <c r="H21" s="100"/>
      <c r="I21" s="100"/>
      <c r="J21" s="100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9"/>
      <c r="Z21" s="20"/>
      <c r="AA21" s="20"/>
    </row>
    <row r="22" spans="1:27" s="5" customFormat="1" ht="17.25" hidden="1" customHeight="1" x14ac:dyDescent="0.25">
      <c r="A22" s="20"/>
      <c r="B22" s="462"/>
      <c r="C22" s="467" t="str">
        <f>Tildeling!C27</f>
        <v>Annet</v>
      </c>
      <c r="D22" s="246" t="str">
        <f>IF(Tildeling!D27&lt;&gt;"",Tildeling!D27,"")</f>
        <v>Kommunikasjonssystem</v>
      </c>
      <c r="E22" s="124" t="str">
        <f>IF(Tildeling!E27&gt;0,Tildeling!E27,"")</f>
        <v/>
      </c>
      <c r="F22" s="100"/>
      <c r="G22" s="100"/>
      <c r="H22" s="100"/>
      <c r="I22" s="100"/>
      <c r="J22" s="100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9"/>
      <c r="Z22" s="20"/>
      <c r="AA22" s="20"/>
    </row>
    <row r="23" spans="1:27" s="5" customFormat="1" ht="17.25" hidden="1" customHeight="1" x14ac:dyDescent="0.25">
      <c r="A23" s="20"/>
      <c r="B23" s="462"/>
      <c r="C23" s="468"/>
      <c r="D23" s="246" t="str">
        <f>IF(Tildeling!D28&lt;&gt;"",Tildeling!D28,"")</f>
        <v>Uniformer og identitetskort</v>
      </c>
      <c r="E23" s="124" t="str">
        <f>IF(Tildeling!E28&gt;0,Tildeling!E28,"")</f>
        <v/>
      </c>
      <c r="F23" s="100"/>
      <c r="G23" s="100"/>
      <c r="H23" s="100"/>
      <c r="I23" s="100"/>
      <c r="J23" s="100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9"/>
      <c r="Z23" s="20"/>
      <c r="AA23" s="20"/>
    </row>
    <row r="24" spans="1:27" s="5" customFormat="1" ht="17.25" hidden="1" customHeight="1" x14ac:dyDescent="0.25">
      <c r="A24" s="20"/>
      <c r="B24" s="462"/>
      <c r="C24" s="468"/>
      <c r="D24" s="246" t="str">
        <f>IF(Tildeling!D29&lt;&gt;"",Tildeling!D29,"")</f>
        <v>Kontraktsspesifikke referanser</v>
      </c>
      <c r="E24" s="124" t="str">
        <f>IF(Tildeling!E29&gt;0,Tildeling!E29,"")</f>
        <v/>
      </c>
      <c r="F24" s="100"/>
      <c r="G24" s="100"/>
      <c r="H24" s="100"/>
      <c r="I24" s="100"/>
      <c r="J24" s="100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9"/>
      <c r="Z24" s="20"/>
      <c r="AA24" s="20"/>
    </row>
    <row r="25" spans="1:27" s="5" customFormat="1" ht="17.25" hidden="1" customHeight="1" x14ac:dyDescent="0.25">
      <c r="A25" s="20"/>
      <c r="B25" s="462"/>
      <c r="C25" s="468"/>
      <c r="D25" s="246" t="str">
        <f>IF(Tildeling!D30&lt;&gt;"",Tildeling!D30,"")</f>
        <v>Plan for oppstart av kontrakten</v>
      </c>
      <c r="E25" s="124" t="str">
        <f>IF(Tildeling!E30&gt;0,Tildeling!E30,"")</f>
        <v/>
      </c>
      <c r="F25" s="100"/>
      <c r="G25" s="100"/>
      <c r="H25" s="100"/>
      <c r="I25" s="100"/>
      <c r="J25" s="100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9"/>
      <c r="Z25" s="20"/>
      <c r="AA25" s="20"/>
    </row>
    <row r="26" spans="1:27" s="5" customFormat="1" ht="17.25" hidden="1" customHeight="1" x14ac:dyDescent="0.25">
      <c r="A26" s="20"/>
      <c r="B26" s="462"/>
      <c r="C26" s="468"/>
      <c r="D26" s="246" t="str">
        <f>IF(Tildeling!D31&lt;&gt;"",Tildeling!D31,"")</f>
        <v>Organisering av kontrakten</v>
      </c>
      <c r="E26" s="124" t="str">
        <f>IF(Tildeling!E31&gt;0,Tildeling!E31,"")</f>
        <v/>
      </c>
      <c r="F26" s="100"/>
      <c r="G26" s="100"/>
      <c r="H26" s="100"/>
      <c r="I26" s="100"/>
      <c r="J26" s="100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9"/>
      <c r="Z26" s="20"/>
      <c r="AA26" s="20"/>
    </row>
    <row r="27" spans="1:27" s="5" customFormat="1" ht="17.25" hidden="1" customHeight="1" thickBot="1" x14ac:dyDescent="0.3">
      <c r="A27" s="20"/>
      <c r="B27" s="463"/>
      <c r="C27" s="469"/>
      <c r="D27" s="247" t="str">
        <f>IF(Tildeling!D32&lt;&gt;"",Tildeling!D32,"")</f>
        <v>Sviktrutiner i tilfelle av mangel på renholdere</v>
      </c>
      <c r="E27" s="126" t="str">
        <f>IF(Tildeling!E32&gt;0,Tildeling!E32,"")</f>
        <v/>
      </c>
      <c r="F27" s="217"/>
      <c r="G27" s="217"/>
      <c r="H27" s="217"/>
      <c r="I27" s="217"/>
      <c r="J27" s="217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2"/>
      <c r="Z27" s="20"/>
      <c r="AA27" s="20"/>
    </row>
    <row r="28" spans="1:27" s="5" customFormat="1" ht="17.25" hidden="1" customHeight="1" x14ac:dyDescent="0.25">
      <c r="A28" s="20"/>
      <c r="B28" s="438" t="str">
        <f>Tildeling!B33</f>
        <v>Miljøfaktorer</v>
      </c>
      <c r="C28" s="465" t="str">
        <f>Tildeling!C33</f>
        <v>Kjemikalier</v>
      </c>
      <c r="D28" s="150" t="str">
        <f>IF(Tildeling!D33&lt;&gt;"",Tildeling!D33,"")</f>
        <v>Bruk av miljøvennlige kjemikalier (noen uønskede komponenter?)</v>
      </c>
      <c r="E28" s="151" t="str">
        <f>IF(Tildeling!E33&gt;0,Tildeling!E33,"")</f>
        <v/>
      </c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53"/>
      <c r="Y28" s="154"/>
      <c r="Z28" s="20"/>
      <c r="AA28" s="20"/>
    </row>
    <row r="29" spans="1:27" s="5" customFormat="1" ht="17.25" hidden="1" customHeight="1" x14ac:dyDescent="0.25">
      <c r="A29" s="20"/>
      <c r="B29" s="438"/>
      <c r="C29" s="465"/>
      <c r="D29" s="144" t="str">
        <f>IF(Tildeling!D34&lt;&gt;"",Tildeling!D34,"")</f>
        <v>Prosess for å redusere bruk av kjemikalier på stedet</v>
      </c>
      <c r="E29" s="124" t="str">
        <f>IF(Tildeling!E34&gt;0,Tildeling!E34,"")</f>
        <v/>
      </c>
      <c r="F29" s="100"/>
      <c r="G29" s="100"/>
      <c r="H29" s="100"/>
      <c r="I29" s="100"/>
      <c r="J29" s="100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9"/>
      <c r="Z29" s="20"/>
      <c r="AA29" s="20"/>
    </row>
    <row r="30" spans="1:27" s="5" customFormat="1" ht="17.25" hidden="1" customHeight="1" x14ac:dyDescent="0.25">
      <c r="A30" s="20"/>
      <c r="B30" s="438"/>
      <c r="C30" s="466"/>
      <c r="D30" s="144" t="str">
        <f>IF(Tildeling!D35&lt;&gt;"",Tildeling!D35,"")</f>
        <v>Typisk forbruk av kjemikalier pr. kvm. og år (beregnet i henhold til kriteriene for nordisk miljømerking av renholdstjenester)</v>
      </c>
      <c r="E30" s="124" t="str">
        <f>IF(Tildeling!E35&gt;0,Tildeling!E35,"")</f>
        <v/>
      </c>
      <c r="F30" s="100"/>
      <c r="G30" s="100"/>
      <c r="H30" s="100"/>
      <c r="I30" s="100"/>
      <c r="J30" s="100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9"/>
      <c r="Z30" s="20"/>
      <c r="AA30" s="20"/>
    </row>
    <row r="31" spans="1:27" s="5" customFormat="1" ht="17.25" hidden="1" customHeight="1" x14ac:dyDescent="0.25">
      <c r="A31" s="20"/>
      <c r="B31" s="438"/>
      <c r="C31" s="145" t="str">
        <f>Tildeling!C36</f>
        <v>Vann</v>
      </c>
      <c r="D31" s="144" t="str">
        <f>IF(Tildeling!D36&lt;&gt;"",Tildeling!D36,"")</f>
        <v>Tørrere rengjøringsmetoder</v>
      </c>
      <c r="E31" s="124" t="str">
        <f>IF(Tildeling!E36&gt;0,Tildeling!E36,"")</f>
        <v/>
      </c>
      <c r="F31" s="100"/>
      <c r="G31" s="100"/>
      <c r="H31" s="100"/>
      <c r="I31" s="100"/>
      <c r="J31" s="100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9"/>
      <c r="Z31" s="20"/>
      <c r="AA31" s="20"/>
    </row>
    <row r="32" spans="1:27" s="5" customFormat="1" ht="17.25" hidden="1" customHeight="1" x14ac:dyDescent="0.25">
      <c r="A32" s="20"/>
      <c r="B32" s="438"/>
      <c r="C32" s="190"/>
      <c r="D32" s="144" t="str">
        <f>IF(Tildeling!D37&lt;&gt;"",Tildeling!D37,"")</f>
        <v>Prosess for å redusere bruk av vann på stedet (håndtering av brukte mopper og kluter)</v>
      </c>
      <c r="E32" s="124" t="str">
        <f>IF(Tildeling!E37&gt;0,Tildeling!E37,"")</f>
        <v/>
      </c>
      <c r="F32" s="100"/>
      <c r="G32" s="100"/>
      <c r="H32" s="100"/>
      <c r="I32" s="100"/>
      <c r="J32" s="100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9"/>
      <c r="Z32" s="20"/>
      <c r="AA32" s="20"/>
    </row>
    <row r="33" spans="1:27" s="5" customFormat="1" ht="17.25" hidden="1" customHeight="1" x14ac:dyDescent="0.25">
      <c r="A33" s="20"/>
      <c r="B33" s="438"/>
      <c r="C33" s="145" t="str">
        <f>Tildeling!C38</f>
        <v>Avfall</v>
      </c>
      <c r="D33" s="144" t="str">
        <f>IF(Tildeling!D38&lt;&gt;"",Tildeling!D38,"")</f>
        <v>Plan for reduksjon av renholdsrelatert avfall på stedet</v>
      </c>
      <c r="E33" s="124" t="str">
        <f>IF(Tildeling!E38&gt;0,Tildeling!E38,"")</f>
        <v/>
      </c>
      <c r="F33" s="100"/>
      <c r="G33" s="100"/>
      <c r="H33" s="100"/>
      <c r="I33" s="100"/>
      <c r="J33" s="100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9"/>
      <c r="Z33" s="20"/>
      <c r="AA33" s="20"/>
    </row>
    <row r="34" spans="1:27" ht="17.25" hidden="1" customHeight="1" thickBot="1" x14ac:dyDescent="0.3">
      <c r="A34" s="16"/>
      <c r="B34" s="439"/>
      <c r="C34" s="146"/>
      <c r="D34" s="147" t="str">
        <f>IF(Tildeling!D39&lt;&gt;"",Tildeling!D39,"")</f>
        <v>Typisk produksjon av avfall pr. kvm. og år i kontrakten på stedet (beregnet i henhold til kriteriene for nordisk miljømerking av renholdstjenester)</v>
      </c>
      <c r="E34" s="126" t="str">
        <f>IF(Tildeling!E39&gt;0,Tildeling!E39,"")</f>
        <v/>
      </c>
      <c r="F34" s="217"/>
      <c r="G34" s="217"/>
      <c r="H34" s="217"/>
      <c r="I34" s="217"/>
      <c r="J34" s="217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2"/>
      <c r="Z34" s="16"/>
      <c r="AA34" s="16"/>
    </row>
    <row r="35" spans="1:27" ht="18" hidden="1" thickBot="1" x14ac:dyDescent="0.35">
      <c r="A35" s="16"/>
      <c r="B35" s="27" t="s">
        <v>27</v>
      </c>
      <c r="C35" s="28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6"/>
      <c r="Z35" s="16"/>
      <c r="AA35" s="16"/>
    </row>
    <row r="36" spans="1:27" ht="13.2" hidden="1" x14ac:dyDescent="0.25">
      <c r="A36" s="16"/>
      <c r="B36" s="476" t="s">
        <v>30</v>
      </c>
      <c r="C36" s="477"/>
      <c r="D36" s="477"/>
      <c r="E36" s="22" t="s">
        <v>31</v>
      </c>
      <c r="F36" s="13" t="s">
        <v>5</v>
      </c>
      <c r="G36" s="13" t="s">
        <v>6</v>
      </c>
      <c r="H36" s="13" t="s">
        <v>7</v>
      </c>
      <c r="I36" s="13" t="s">
        <v>8</v>
      </c>
      <c r="J36" s="13" t="s">
        <v>9</v>
      </c>
      <c r="K36" s="13" t="s">
        <v>10</v>
      </c>
      <c r="L36" s="13" t="s">
        <v>11</v>
      </c>
      <c r="M36" s="13" t="s">
        <v>12</v>
      </c>
      <c r="N36" s="13" t="s">
        <v>13</v>
      </c>
      <c r="O36" s="13" t="s">
        <v>14</v>
      </c>
      <c r="P36" s="13" t="s">
        <v>15</v>
      </c>
      <c r="Q36" s="13" t="s">
        <v>16</v>
      </c>
      <c r="R36" s="13" t="s">
        <v>17</v>
      </c>
      <c r="S36" s="13" t="s">
        <v>18</v>
      </c>
      <c r="T36" s="13" t="s">
        <v>19</v>
      </c>
      <c r="U36" s="13" t="s">
        <v>20</v>
      </c>
      <c r="V36" s="13" t="s">
        <v>21</v>
      </c>
      <c r="W36" s="13" t="s">
        <v>22</v>
      </c>
      <c r="X36" s="13" t="s">
        <v>23</v>
      </c>
      <c r="Y36" s="22" t="s">
        <v>24</v>
      </c>
      <c r="Z36" s="16"/>
      <c r="AA36" s="16"/>
    </row>
    <row r="37" spans="1:27" ht="18.75" hidden="1" customHeight="1" x14ac:dyDescent="0.25">
      <c r="A37" s="16"/>
      <c r="B37" s="476"/>
      <c r="C37" s="477"/>
      <c r="D37" s="477"/>
      <c r="E37" s="30" t="s">
        <v>0</v>
      </c>
      <c r="F37" s="31" t="s">
        <v>0</v>
      </c>
      <c r="G37" s="31" t="s">
        <v>0</v>
      </c>
      <c r="H37" s="31" t="s">
        <v>0</v>
      </c>
      <c r="I37" s="31" t="s">
        <v>0</v>
      </c>
      <c r="J37" s="31" t="s">
        <v>0</v>
      </c>
      <c r="K37" s="31" t="s">
        <v>0</v>
      </c>
      <c r="L37" s="31" t="s">
        <v>0</v>
      </c>
      <c r="M37" s="31" t="s">
        <v>0</v>
      </c>
      <c r="N37" s="31" t="s">
        <v>0</v>
      </c>
      <c r="O37" s="31" t="s">
        <v>0</v>
      </c>
      <c r="P37" s="31" t="s">
        <v>0</v>
      </c>
      <c r="Q37" s="31" t="s">
        <v>0</v>
      </c>
      <c r="R37" s="31" t="s">
        <v>0</v>
      </c>
      <c r="S37" s="31" t="s">
        <v>0</v>
      </c>
      <c r="T37" s="31" t="s">
        <v>0</v>
      </c>
      <c r="U37" s="31" t="s">
        <v>0</v>
      </c>
      <c r="V37" s="31" t="s">
        <v>0</v>
      </c>
      <c r="W37" s="31" t="s">
        <v>0</v>
      </c>
      <c r="X37" s="31" t="s">
        <v>0</v>
      </c>
      <c r="Y37" s="30" t="s">
        <v>0</v>
      </c>
      <c r="Z37" s="16"/>
      <c r="AA37" s="16"/>
    </row>
    <row r="38" spans="1:27" ht="17.25" hidden="1" customHeight="1" x14ac:dyDescent="0.25">
      <c r="A38" s="16"/>
      <c r="B38" s="475" t="str">
        <f>B5</f>
        <v>Kvalitet</v>
      </c>
      <c r="C38" s="460" t="str">
        <f>C5</f>
        <v>Løsningsforslag</v>
      </c>
      <c r="D38" s="103" t="str">
        <f>D5</f>
        <v>Forståelse av oppdraget</v>
      </c>
      <c r="E38" s="155" t="str">
        <f>IF(E5&gt;0,E5,"")</f>
        <v/>
      </c>
      <c r="F38" s="156" t="str">
        <f t="shared" ref="F38:Y38" si="0">IF(F5&lt;&gt;"",F5*$E38/10,"")</f>
        <v/>
      </c>
      <c r="G38" s="156" t="str">
        <f t="shared" si="0"/>
        <v/>
      </c>
      <c r="H38" s="156" t="str">
        <f t="shared" si="0"/>
        <v/>
      </c>
      <c r="I38" s="156" t="str">
        <f t="shared" si="0"/>
        <v/>
      </c>
      <c r="J38" s="156" t="str">
        <f t="shared" si="0"/>
        <v/>
      </c>
      <c r="K38" s="156" t="str">
        <f t="shared" si="0"/>
        <v/>
      </c>
      <c r="L38" s="156" t="str">
        <f t="shared" si="0"/>
        <v/>
      </c>
      <c r="M38" s="156" t="str">
        <f t="shared" si="0"/>
        <v/>
      </c>
      <c r="N38" s="156" t="str">
        <f t="shared" si="0"/>
        <v/>
      </c>
      <c r="O38" s="156" t="str">
        <f t="shared" si="0"/>
        <v/>
      </c>
      <c r="P38" s="156" t="str">
        <f t="shared" si="0"/>
        <v/>
      </c>
      <c r="Q38" s="156" t="str">
        <f t="shared" si="0"/>
        <v/>
      </c>
      <c r="R38" s="156" t="str">
        <f t="shared" si="0"/>
        <v/>
      </c>
      <c r="S38" s="156" t="str">
        <f t="shared" si="0"/>
        <v/>
      </c>
      <c r="T38" s="156" t="str">
        <f t="shared" si="0"/>
        <v/>
      </c>
      <c r="U38" s="156" t="str">
        <f t="shared" si="0"/>
        <v/>
      </c>
      <c r="V38" s="156" t="str">
        <f t="shared" si="0"/>
        <v/>
      </c>
      <c r="W38" s="156" t="str">
        <f t="shared" si="0"/>
        <v/>
      </c>
      <c r="X38" s="156" t="str">
        <f t="shared" si="0"/>
        <v/>
      </c>
      <c r="Y38" s="156" t="str">
        <f t="shared" si="0"/>
        <v/>
      </c>
      <c r="Z38" s="16"/>
      <c r="AA38" s="16"/>
    </row>
    <row r="39" spans="1:27" ht="17.25" hidden="1" customHeight="1" x14ac:dyDescent="0.25">
      <c r="A39" s="16"/>
      <c r="B39" s="475"/>
      <c r="C39" s="460"/>
      <c r="D39" s="103" t="str">
        <f t="shared" ref="D39:D67" si="1">D6</f>
        <v>Rutine for å sikre leveransen</v>
      </c>
      <c r="E39" s="155" t="str">
        <f t="shared" ref="E39:E67" si="2">IF(E6&gt;0,E6,"")</f>
        <v/>
      </c>
      <c r="F39" s="156" t="str">
        <f t="shared" ref="F39:Y39" si="3">IF(F6&lt;&gt;"",F6*$E39/10,"")</f>
        <v/>
      </c>
      <c r="G39" s="156" t="str">
        <f t="shared" si="3"/>
        <v/>
      </c>
      <c r="H39" s="156" t="str">
        <f t="shared" si="3"/>
        <v/>
      </c>
      <c r="I39" s="156" t="str">
        <f t="shared" si="3"/>
        <v/>
      </c>
      <c r="J39" s="156" t="str">
        <f t="shared" si="3"/>
        <v/>
      </c>
      <c r="K39" s="156" t="str">
        <f t="shared" si="3"/>
        <v/>
      </c>
      <c r="L39" s="156" t="str">
        <f t="shared" si="3"/>
        <v/>
      </c>
      <c r="M39" s="156" t="str">
        <f t="shared" si="3"/>
        <v/>
      </c>
      <c r="N39" s="156" t="str">
        <f t="shared" si="3"/>
        <v/>
      </c>
      <c r="O39" s="156" t="str">
        <f t="shared" si="3"/>
        <v/>
      </c>
      <c r="P39" s="156" t="str">
        <f t="shared" si="3"/>
        <v/>
      </c>
      <c r="Q39" s="156" t="str">
        <f t="shared" si="3"/>
        <v/>
      </c>
      <c r="R39" s="156" t="str">
        <f t="shared" si="3"/>
        <v/>
      </c>
      <c r="S39" s="156" t="str">
        <f t="shared" si="3"/>
        <v/>
      </c>
      <c r="T39" s="156" t="str">
        <f t="shared" si="3"/>
        <v/>
      </c>
      <c r="U39" s="156" t="str">
        <f t="shared" si="3"/>
        <v/>
      </c>
      <c r="V39" s="156" t="str">
        <f t="shared" si="3"/>
        <v/>
      </c>
      <c r="W39" s="156" t="str">
        <f t="shared" si="3"/>
        <v/>
      </c>
      <c r="X39" s="156" t="str">
        <f t="shared" si="3"/>
        <v/>
      </c>
      <c r="Y39" s="156" t="str">
        <f t="shared" si="3"/>
        <v/>
      </c>
      <c r="Z39" s="16"/>
      <c r="AA39" s="16"/>
    </row>
    <row r="40" spans="1:27" ht="17.25" hidden="1" customHeight="1" x14ac:dyDescent="0.25">
      <c r="A40" s="16"/>
      <c r="B40" s="475"/>
      <c r="C40" s="460" t="str">
        <f>C8</f>
        <v>Kontraktsoppfølging</v>
      </c>
      <c r="D40" s="103" t="str">
        <f t="shared" si="1"/>
        <v>Organisering av oppdraget</v>
      </c>
      <c r="E40" s="155" t="str">
        <f t="shared" si="2"/>
        <v/>
      </c>
      <c r="F40" s="156" t="str">
        <f t="shared" ref="F40:Y40" si="4">IF(F7&lt;&gt;"",F7*$E40/10,"")</f>
        <v/>
      </c>
      <c r="G40" s="156" t="str">
        <f t="shared" si="4"/>
        <v/>
      </c>
      <c r="H40" s="156" t="str">
        <f t="shared" si="4"/>
        <v/>
      </c>
      <c r="I40" s="156" t="str">
        <f t="shared" si="4"/>
        <v/>
      </c>
      <c r="J40" s="156" t="str">
        <f t="shared" si="4"/>
        <v/>
      </c>
      <c r="K40" s="156" t="str">
        <f t="shared" si="4"/>
        <v/>
      </c>
      <c r="L40" s="156" t="str">
        <f t="shared" si="4"/>
        <v/>
      </c>
      <c r="M40" s="156" t="str">
        <f t="shared" si="4"/>
        <v/>
      </c>
      <c r="N40" s="156" t="str">
        <f t="shared" si="4"/>
        <v/>
      </c>
      <c r="O40" s="156" t="str">
        <f t="shared" si="4"/>
        <v/>
      </c>
      <c r="P40" s="156" t="str">
        <f t="shared" si="4"/>
        <v/>
      </c>
      <c r="Q40" s="156" t="str">
        <f t="shared" si="4"/>
        <v/>
      </c>
      <c r="R40" s="156" t="str">
        <f t="shared" si="4"/>
        <v/>
      </c>
      <c r="S40" s="156" t="str">
        <f t="shared" si="4"/>
        <v/>
      </c>
      <c r="T40" s="156" t="str">
        <f t="shared" si="4"/>
        <v/>
      </c>
      <c r="U40" s="156" t="str">
        <f t="shared" si="4"/>
        <v/>
      </c>
      <c r="V40" s="156" t="str">
        <f t="shared" si="4"/>
        <v/>
      </c>
      <c r="W40" s="156" t="str">
        <f t="shared" si="4"/>
        <v/>
      </c>
      <c r="X40" s="156" t="str">
        <f t="shared" si="4"/>
        <v/>
      </c>
      <c r="Y40" s="156" t="str">
        <f t="shared" si="4"/>
        <v/>
      </c>
      <c r="Z40" s="16"/>
      <c r="AA40" s="16"/>
    </row>
    <row r="41" spans="1:27" ht="17.25" hidden="1" customHeight="1" x14ac:dyDescent="0.25">
      <c r="A41" s="16"/>
      <c r="B41" s="475"/>
      <c r="C41" s="460" t="str">
        <f>C8</f>
        <v>Kontraktsoppfølging</v>
      </c>
      <c r="D41" s="103" t="str">
        <f t="shared" si="1"/>
        <v>Inspeksjoner</v>
      </c>
      <c r="E41" s="155" t="str">
        <f t="shared" si="2"/>
        <v/>
      </c>
      <c r="F41" s="156" t="str">
        <f t="shared" ref="F41:Y41" si="5">IF(F8&lt;&gt;"",F8*$E41/10,"")</f>
        <v/>
      </c>
      <c r="G41" s="156" t="str">
        <f t="shared" si="5"/>
        <v/>
      </c>
      <c r="H41" s="156" t="str">
        <f t="shared" si="5"/>
        <v/>
      </c>
      <c r="I41" s="156" t="str">
        <f t="shared" si="5"/>
        <v/>
      </c>
      <c r="J41" s="156" t="str">
        <f t="shared" si="5"/>
        <v/>
      </c>
      <c r="K41" s="156" t="str">
        <f t="shared" si="5"/>
        <v/>
      </c>
      <c r="L41" s="156" t="str">
        <f t="shared" si="5"/>
        <v/>
      </c>
      <c r="M41" s="156" t="str">
        <f t="shared" si="5"/>
        <v/>
      </c>
      <c r="N41" s="156" t="str">
        <f t="shared" si="5"/>
        <v/>
      </c>
      <c r="O41" s="156" t="str">
        <f t="shared" si="5"/>
        <v/>
      </c>
      <c r="P41" s="156" t="str">
        <f t="shared" si="5"/>
        <v/>
      </c>
      <c r="Q41" s="156" t="str">
        <f t="shared" si="5"/>
        <v/>
      </c>
      <c r="R41" s="156" t="str">
        <f t="shared" si="5"/>
        <v/>
      </c>
      <c r="S41" s="156" t="str">
        <f t="shared" si="5"/>
        <v/>
      </c>
      <c r="T41" s="156" t="str">
        <f t="shared" si="5"/>
        <v/>
      </c>
      <c r="U41" s="156" t="str">
        <f t="shared" si="5"/>
        <v/>
      </c>
      <c r="V41" s="156" t="str">
        <f t="shared" si="5"/>
        <v/>
      </c>
      <c r="W41" s="156" t="str">
        <f t="shared" si="5"/>
        <v/>
      </c>
      <c r="X41" s="156" t="str">
        <f t="shared" si="5"/>
        <v/>
      </c>
      <c r="Y41" s="156" t="str">
        <f t="shared" si="5"/>
        <v/>
      </c>
      <c r="Z41" s="16"/>
      <c r="AA41" s="16"/>
    </row>
    <row r="42" spans="1:27" ht="17.25" hidden="1" customHeight="1" x14ac:dyDescent="0.25">
      <c r="A42" s="16"/>
      <c r="B42" s="475"/>
      <c r="C42" s="460"/>
      <c r="D42" s="103" t="str">
        <f t="shared" si="1"/>
        <v>Avvikshåndtering</v>
      </c>
      <c r="E42" s="155" t="str">
        <f t="shared" si="2"/>
        <v/>
      </c>
      <c r="F42" s="156" t="str">
        <f t="shared" ref="F42:Y42" si="6">IF(F9&lt;&gt;"",F9*$E42/10,"")</f>
        <v/>
      </c>
      <c r="G42" s="156" t="str">
        <f t="shared" si="6"/>
        <v/>
      </c>
      <c r="H42" s="156" t="str">
        <f t="shared" si="6"/>
        <v/>
      </c>
      <c r="I42" s="156" t="str">
        <f t="shared" si="6"/>
        <v/>
      </c>
      <c r="J42" s="156" t="str">
        <f t="shared" si="6"/>
        <v/>
      </c>
      <c r="K42" s="156" t="str">
        <f t="shared" si="6"/>
        <v/>
      </c>
      <c r="L42" s="156" t="str">
        <f t="shared" si="6"/>
        <v/>
      </c>
      <c r="M42" s="156" t="str">
        <f t="shared" si="6"/>
        <v/>
      </c>
      <c r="N42" s="156" t="str">
        <f t="shared" si="6"/>
        <v/>
      </c>
      <c r="O42" s="156" t="str">
        <f t="shared" si="6"/>
        <v/>
      </c>
      <c r="P42" s="156" t="str">
        <f t="shared" si="6"/>
        <v/>
      </c>
      <c r="Q42" s="156" t="str">
        <f t="shared" si="6"/>
        <v/>
      </c>
      <c r="R42" s="156" t="str">
        <f t="shared" si="6"/>
        <v/>
      </c>
      <c r="S42" s="156" t="str">
        <f t="shared" si="6"/>
        <v/>
      </c>
      <c r="T42" s="156" t="str">
        <f t="shared" si="6"/>
        <v/>
      </c>
      <c r="U42" s="156" t="str">
        <f t="shared" si="6"/>
        <v/>
      </c>
      <c r="V42" s="156" t="str">
        <f t="shared" si="6"/>
        <v/>
      </c>
      <c r="W42" s="156" t="str">
        <f t="shared" si="6"/>
        <v/>
      </c>
      <c r="X42" s="156" t="str">
        <f t="shared" si="6"/>
        <v/>
      </c>
      <c r="Y42" s="156" t="str">
        <f t="shared" si="6"/>
        <v/>
      </c>
      <c r="Z42" s="16"/>
      <c r="AA42" s="16"/>
    </row>
    <row r="43" spans="1:27" ht="17.25" hidden="1" customHeight="1" x14ac:dyDescent="0.25">
      <c r="A43" s="16"/>
      <c r="B43" s="475"/>
      <c r="C43" s="460" t="str">
        <f>C11</f>
        <v>Kompetanse</v>
      </c>
      <c r="D43" s="104" t="str">
        <f t="shared" si="1"/>
        <v>Rapportering</v>
      </c>
      <c r="E43" s="157" t="str">
        <f t="shared" si="2"/>
        <v/>
      </c>
      <c r="F43" s="156" t="str">
        <f t="shared" ref="F43:Y43" si="7">IF(F10&lt;&gt;"",F10*$E43/10,"")</f>
        <v/>
      </c>
      <c r="G43" s="156" t="str">
        <f t="shared" si="7"/>
        <v/>
      </c>
      <c r="H43" s="156" t="str">
        <f t="shared" si="7"/>
        <v/>
      </c>
      <c r="I43" s="156" t="str">
        <f t="shared" si="7"/>
        <v/>
      </c>
      <c r="J43" s="156" t="str">
        <f t="shared" si="7"/>
        <v/>
      </c>
      <c r="K43" s="156" t="str">
        <f t="shared" si="7"/>
        <v/>
      </c>
      <c r="L43" s="156" t="str">
        <f t="shared" si="7"/>
        <v/>
      </c>
      <c r="M43" s="156" t="str">
        <f t="shared" si="7"/>
        <v/>
      </c>
      <c r="N43" s="156" t="str">
        <f t="shared" si="7"/>
        <v/>
      </c>
      <c r="O43" s="156" t="str">
        <f t="shared" si="7"/>
        <v/>
      </c>
      <c r="P43" s="156" t="str">
        <f t="shared" si="7"/>
        <v/>
      </c>
      <c r="Q43" s="156" t="str">
        <f t="shared" si="7"/>
        <v/>
      </c>
      <c r="R43" s="156" t="str">
        <f t="shared" si="7"/>
        <v/>
      </c>
      <c r="S43" s="156" t="str">
        <f t="shared" si="7"/>
        <v/>
      </c>
      <c r="T43" s="156" t="str">
        <f t="shared" si="7"/>
        <v/>
      </c>
      <c r="U43" s="156" t="str">
        <f t="shared" si="7"/>
        <v/>
      </c>
      <c r="V43" s="156" t="str">
        <f t="shared" si="7"/>
        <v/>
      </c>
      <c r="W43" s="156" t="str">
        <f t="shared" si="7"/>
        <v/>
      </c>
      <c r="X43" s="156" t="str">
        <f t="shared" si="7"/>
        <v/>
      </c>
      <c r="Y43" s="156" t="str">
        <f t="shared" si="7"/>
        <v/>
      </c>
      <c r="Z43" s="16"/>
      <c r="AA43" s="16"/>
    </row>
    <row r="44" spans="1:27" ht="17.25" hidden="1" customHeight="1" x14ac:dyDescent="0.25">
      <c r="A44" s="16"/>
      <c r="B44" s="475"/>
      <c r="C44" s="460" t="str">
        <f>C11</f>
        <v>Kompetanse</v>
      </c>
      <c r="D44" s="103" t="str">
        <f t="shared" si="1"/>
        <v>Renholdsleders kompetanse</v>
      </c>
      <c r="E44" s="157" t="str">
        <f t="shared" si="2"/>
        <v/>
      </c>
      <c r="F44" s="156" t="str">
        <f t="shared" ref="F44:Y44" si="8">IF(F11&lt;&gt;"",F11*$E44/10,"")</f>
        <v/>
      </c>
      <c r="G44" s="156" t="str">
        <f t="shared" si="8"/>
        <v/>
      </c>
      <c r="H44" s="156" t="str">
        <f t="shared" si="8"/>
        <v/>
      </c>
      <c r="I44" s="156" t="str">
        <f t="shared" si="8"/>
        <v/>
      </c>
      <c r="J44" s="156" t="str">
        <f t="shared" si="8"/>
        <v/>
      </c>
      <c r="K44" s="156" t="str">
        <f t="shared" si="8"/>
        <v/>
      </c>
      <c r="L44" s="156" t="str">
        <f t="shared" si="8"/>
        <v/>
      </c>
      <c r="M44" s="156" t="str">
        <f t="shared" si="8"/>
        <v/>
      </c>
      <c r="N44" s="156" t="str">
        <f t="shared" si="8"/>
        <v/>
      </c>
      <c r="O44" s="156" t="str">
        <f t="shared" si="8"/>
        <v/>
      </c>
      <c r="P44" s="156" t="str">
        <f t="shared" si="8"/>
        <v/>
      </c>
      <c r="Q44" s="156" t="str">
        <f t="shared" si="8"/>
        <v/>
      </c>
      <c r="R44" s="156" t="str">
        <f t="shared" si="8"/>
        <v/>
      </c>
      <c r="S44" s="156" t="str">
        <f t="shared" si="8"/>
        <v/>
      </c>
      <c r="T44" s="156" t="str">
        <f t="shared" si="8"/>
        <v/>
      </c>
      <c r="U44" s="156" t="str">
        <f t="shared" si="8"/>
        <v/>
      </c>
      <c r="V44" s="156" t="str">
        <f t="shared" si="8"/>
        <v/>
      </c>
      <c r="W44" s="156" t="str">
        <f t="shared" si="8"/>
        <v/>
      </c>
      <c r="X44" s="156" t="str">
        <f t="shared" si="8"/>
        <v/>
      </c>
      <c r="Y44" s="156" t="str">
        <f t="shared" si="8"/>
        <v/>
      </c>
      <c r="Z44" s="16"/>
      <c r="AA44" s="16"/>
    </row>
    <row r="45" spans="1:27" ht="17.25" hidden="1" customHeight="1" x14ac:dyDescent="0.25">
      <c r="A45" s="16"/>
      <c r="B45" s="475"/>
      <c r="C45" s="460"/>
      <c r="D45" s="103" t="str">
        <f t="shared" si="1"/>
        <v>Ledelseskompetanse</v>
      </c>
      <c r="E45" s="155" t="str">
        <f t="shared" si="2"/>
        <v/>
      </c>
      <c r="F45" s="156" t="str">
        <f t="shared" ref="F45:Y45" si="9">IF(F12&lt;&gt;"",F12*$E45/10,"")</f>
        <v/>
      </c>
      <c r="G45" s="156" t="str">
        <f t="shared" si="9"/>
        <v/>
      </c>
      <c r="H45" s="156" t="str">
        <f t="shared" si="9"/>
        <v/>
      </c>
      <c r="I45" s="156" t="str">
        <f t="shared" si="9"/>
        <v/>
      </c>
      <c r="J45" s="156" t="str">
        <f t="shared" si="9"/>
        <v/>
      </c>
      <c r="K45" s="156" t="str">
        <f t="shared" si="9"/>
        <v/>
      </c>
      <c r="L45" s="156" t="str">
        <f t="shared" si="9"/>
        <v/>
      </c>
      <c r="M45" s="156" t="str">
        <f t="shared" si="9"/>
        <v/>
      </c>
      <c r="N45" s="156" t="str">
        <f t="shared" si="9"/>
        <v/>
      </c>
      <c r="O45" s="156" t="str">
        <f t="shared" si="9"/>
        <v/>
      </c>
      <c r="P45" s="156" t="str">
        <f t="shared" si="9"/>
        <v/>
      </c>
      <c r="Q45" s="156" t="str">
        <f t="shared" si="9"/>
        <v/>
      </c>
      <c r="R45" s="156" t="str">
        <f t="shared" si="9"/>
        <v/>
      </c>
      <c r="S45" s="156" t="str">
        <f t="shared" si="9"/>
        <v/>
      </c>
      <c r="T45" s="156" t="str">
        <f t="shared" si="9"/>
        <v/>
      </c>
      <c r="U45" s="156" t="str">
        <f t="shared" si="9"/>
        <v/>
      </c>
      <c r="V45" s="156" t="str">
        <f t="shared" si="9"/>
        <v/>
      </c>
      <c r="W45" s="156" t="str">
        <f t="shared" si="9"/>
        <v/>
      </c>
      <c r="X45" s="156" t="str">
        <f t="shared" si="9"/>
        <v/>
      </c>
      <c r="Y45" s="156" t="str">
        <f t="shared" si="9"/>
        <v/>
      </c>
      <c r="Z45" s="16"/>
      <c r="AA45" s="16"/>
    </row>
    <row r="46" spans="1:27" ht="17.25" hidden="1" customHeight="1" x14ac:dyDescent="0.25">
      <c r="A46" s="16"/>
      <c r="B46" s="475"/>
      <c r="C46" s="460" t="str">
        <f>C14</f>
        <v>Dyktighet og tilgjengelighet</v>
      </c>
      <c r="D46" s="105" t="str">
        <f t="shared" si="1"/>
        <v>Renholdsleders / teamleders oppfølging</v>
      </c>
      <c r="E46" s="158" t="str">
        <f t="shared" si="2"/>
        <v/>
      </c>
      <c r="F46" s="156" t="str">
        <f t="shared" ref="F46:Y46" si="10">IF(F13&lt;&gt;"",F13*$E46/10,"")</f>
        <v/>
      </c>
      <c r="G46" s="156" t="str">
        <f t="shared" si="10"/>
        <v/>
      </c>
      <c r="H46" s="156" t="str">
        <f t="shared" si="10"/>
        <v/>
      </c>
      <c r="I46" s="156" t="str">
        <f t="shared" si="10"/>
        <v/>
      </c>
      <c r="J46" s="156" t="str">
        <f t="shared" si="10"/>
        <v/>
      </c>
      <c r="K46" s="156" t="str">
        <f t="shared" si="10"/>
        <v/>
      </c>
      <c r="L46" s="156" t="str">
        <f t="shared" si="10"/>
        <v/>
      </c>
      <c r="M46" s="156" t="str">
        <f t="shared" si="10"/>
        <v/>
      </c>
      <c r="N46" s="156" t="str">
        <f t="shared" si="10"/>
        <v/>
      </c>
      <c r="O46" s="156" t="str">
        <f t="shared" si="10"/>
        <v/>
      </c>
      <c r="P46" s="156" t="str">
        <f t="shared" si="10"/>
        <v/>
      </c>
      <c r="Q46" s="156" t="str">
        <f t="shared" si="10"/>
        <v/>
      </c>
      <c r="R46" s="156" t="str">
        <f t="shared" si="10"/>
        <v/>
      </c>
      <c r="S46" s="156" t="str">
        <f t="shared" si="10"/>
        <v/>
      </c>
      <c r="T46" s="156" t="str">
        <f t="shared" si="10"/>
        <v/>
      </c>
      <c r="U46" s="156" t="str">
        <f t="shared" si="10"/>
        <v/>
      </c>
      <c r="V46" s="156" t="str">
        <f t="shared" si="10"/>
        <v/>
      </c>
      <c r="W46" s="156" t="str">
        <f t="shared" si="10"/>
        <v/>
      </c>
      <c r="X46" s="156" t="str">
        <f t="shared" si="10"/>
        <v/>
      </c>
      <c r="Y46" s="156" t="str">
        <f t="shared" si="10"/>
        <v/>
      </c>
      <c r="Z46" s="16"/>
      <c r="AA46" s="16"/>
    </row>
    <row r="47" spans="1:27" ht="17.25" hidden="1" customHeight="1" x14ac:dyDescent="0.25">
      <c r="A47" s="16"/>
      <c r="B47" s="475" t="str">
        <f>B14</f>
        <v>Kvalitet, ledelse</v>
      </c>
      <c r="C47" s="460" t="str">
        <f>C14</f>
        <v>Dyktighet og tilgjengelighet</v>
      </c>
      <c r="D47" s="105" t="str">
        <f t="shared" si="1"/>
        <v>System for opplæring på stedet</v>
      </c>
      <c r="E47" s="158" t="str">
        <f t="shared" si="2"/>
        <v/>
      </c>
      <c r="F47" s="156" t="str">
        <f t="shared" ref="F47:Y47" si="11">IF(F14&lt;&gt;"",F14*$E47/10,"")</f>
        <v/>
      </c>
      <c r="G47" s="156" t="str">
        <f t="shared" si="11"/>
        <v/>
      </c>
      <c r="H47" s="156" t="str">
        <f t="shared" si="11"/>
        <v/>
      </c>
      <c r="I47" s="156" t="str">
        <f t="shared" si="11"/>
        <v/>
      </c>
      <c r="J47" s="156" t="str">
        <f t="shared" si="11"/>
        <v/>
      </c>
      <c r="K47" s="156" t="str">
        <f t="shared" si="11"/>
        <v/>
      </c>
      <c r="L47" s="156" t="str">
        <f t="shared" si="11"/>
        <v/>
      </c>
      <c r="M47" s="156" t="str">
        <f t="shared" si="11"/>
        <v/>
      </c>
      <c r="N47" s="156" t="str">
        <f t="shared" si="11"/>
        <v/>
      </c>
      <c r="O47" s="156" t="str">
        <f t="shared" si="11"/>
        <v/>
      </c>
      <c r="P47" s="156" t="str">
        <f t="shared" si="11"/>
        <v/>
      </c>
      <c r="Q47" s="156" t="str">
        <f t="shared" si="11"/>
        <v/>
      </c>
      <c r="R47" s="156" t="str">
        <f t="shared" si="11"/>
        <v/>
      </c>
      <c r="S47" s="156" t="str">
        <f t="shared" si="11"/>
        <v/>
      </c>
      <c r="T47" s="156" t="str">
        <f t="shared" si="11"/>
        <v/>
      </c>
      <c r="U47" s="156" t="str">
        <f t="shared" si="11"/>
        <v/>
      </c>
      <c r="V47" s="156" t="str">
        <f t="shared" si="11"/>
        <v/>
      </c>
      <c r="W47" s="156" t="str">
        <f t="shared" si="11"/>
        <v/>
      </c>
      <c r="X47" s="156" t="str">
        <f t="shared" si="11"/>
        <v/>
      </c>
      <c r="Y47" s="156" t="str">
        <f t="shared" si="11"/>
        <v/>
      </c>
      <c r="Z47" s="16"/>
      <c r="AA47" s="16"/>
    </row>
    <row r="48" spans="1:27" ht="17.25" hidden="1" customHeight="1" x14ac:dyDescent="0.25">
      <c r="A48" s="16"/>
      <c r="B48" s="475"/>
      <c r="C48" s="460"/>
      <c r="D48" s="105" t="str">
        <f t="shared" si="1"/>
        <v>Fleksibilitet hos ledelse</v>
      </c>
      <c r="E48" s="158" t="str">
        <f t="shared" si="2"/>
        <v/>
      </c>
      <c r="F48" s="156" t="str">
        <f t="shared" ref="F48:Y48" si="12">IF(F15&lt;&gt;"",F15*$E48/10,"")</f>
        <v/>
      </c>
      <c r="G48" s="156" t="str">
        <f t="shared" si="12"/>
        <v/>
      </c>
      <c r="H48" s="156" t="str">
        <f t="shared" si="12"/>
        <v/>
      </c>
      <c r="I48" s="156" t="str">
        <f t="shared" si="12"/>
        <v/>
      </c>
      <c r="J48" s="156" t="str">
        <f t="shared" si="12"/>
        <v/>
      </c>
      <c r="K48" s="156" t="str">
        <f t="shared" si="12"/>
        <v/>
      </c>
      <c r="L48" s="156" t="str">
        <f t="shared" si="12"/>
        <v/>
      </c>
      <c r="M48" s="156" t="str">
        <f t="shared" si="12"/>
        <v/>
      </c>
      <c r="N48" s="156" t="str">
        <f t="shared" si="12"/>
        <v/>
      </c>
      <c r="O48" s="156" t="str">
        <f t="shared" si="12"/>
        <v/>
      </c>
      <c r="P48" s="156" t="str">
        <f t="shared" si="12"/>
        <v/>
      </c>
      <c r="Q48" s="156" t="str">
        <f t="shared" si="12"/>
        <v/>
      </c>
      <c r="R48" s="156" t="str">
        <f t="shared" si="12"/>
        <v/>
      </c>
      <c r="S48" s="156" t="str">
        <f t="shared" si="12"/>
        <v/>
      </c>
      <c r="T48" s="156" t="str">
        <f t="shared" si="12"/>
        <v/>
      </c>
      <c r="U48" s="156" t="str">
        <f t="shared" si="12"/>
        <v/>
      </c>
      <c r="V48" s="156" t="str">
        <f t="shared" si="12"/>
        <v/>
      </c>
      <c r="W48" s="156" t="str">
        <f t="shared" si="12"/>
        <v/>
      </c>
      <c r="X48" s="156" t="str">
        <f t="shared" si="12"/>
        <v/>
      </c>
      <c r="Y48" s="156" t="str">
        <f t="shared" si="12"/>
        <v/>
      </c>
      <c r="Z48" s="16"/>
      <c r="AA48" s="16"/>
    </row>
    <row r="49" spans="1:27" ht="17.25" hidden="1" customHeight="1" x14ac:dyDescent="0.25">
      <c r="A49" s="16"/>
      <c r="B49" s="475"/>
      <c r="C49" s="460" t="str">
        <f>C17</f>
        <v>Oppfølging</v>
      </c>
      <c r="D49" s="244" t="str">
        <f t="shared" si="1"/>
        <v>Tilgjengelighet av renholdspersonale</v>
      </c>
      <c r="E49" s="158" t="str">
        <f t="shared" si="2"/>
        <v/>
      </c>
      <c r="F49" s="156" t="str">
        <f t="shared" ref="F49:Y49" si="13">IF(F16&lt;&gt;"",F16*$E49/10,"")</f>
        <v/>
      </c>
      <c r="G49" s="156" t="str">
        <f t="shared" si="13"/>
        <v/>
      </c>
      <c r="H49" s="156" t="str">
        <f t="shared" si="13"/>
        <v/>
      </c>
      <c r="I49" s="156" t="str">
        <f t="shared" si="13"/>
        <v/>
      </c>
      <c r="J49" s="156" t="str">
        <f t="shared" si="13"/>
        <v/>
      </c>
      <c r="K49" s="156" t="str">
        <f t="shared" si="13"/>
        <v/>
      </c>
      <c r="L49" s="156" t="str">
        <f t="shared" si="13"/>
        <v/>
      </c>
      <c r="M49" s="156" t="str">
        <f t="shared" si="13"/>
        <v/>
      </c>
      <c r="N49" s="156" t="str">
        <f t="shared" si="13"/>
        <v/>
      </c>
      <c r="O49" s="156" t="str">
        <f t="shared" si="13"/>
        <v/>
      </c>
      <c r="P49" s="156" t="str">
        <f t="shared" si="13"/>
        <v/>
      </c>
      <c r="Q49" s="156" t="str">
        <f t="shared" si="13"/>
        <v/>
      </c>
      <c r="R49" s="156" t="str">
        <f t="shared" si="13"/>
        <v/>
      </c>
      <c r="S49" s="156" t="str">
        <f t="shared" si="13"/>
        <v/>
      </c>
      <c r="T49" s="156" t="str">
        <f t="shared" si="13"/>
        <v/>
      </c>
      <c r="U49" s="156" t="str">
        <f t="shared" si="13"/>
        <v/>
      </c>
      <c r="V49" s="156" t="str">
        <f t="shared" si="13"/>
        <v/>
      </c>
      <c r="W49" s="156" t="str">
        <f t="shared" si="13"/>
        <v/>
      </c>
      <c r="X49" s="156" t="str">
        <f t="shared" si="13"/>
        <v/>
      </c>
      <c r="Y49" s="156" t="str">
        <f t="shared" si="13"/>
        <v/>
      </c>
      <c r="Z49" s="16"/>
      <c r="AA49" s="16"/>
    </row>
    <row r="50" spans="1:27" ht="17.25" hidden="1" customHeight="1" x14ac:dyDescent="0.25">
      <c r="A50" s="16"/>
      <c r="B50" s="475"/>
      <c r="C50" s="460" t="str">
        <f>C17</f>
        <v>Oppfølging</v>
      </c>
      <c r="D50" s="244" t="str">
        <f t="shared" si="1"/>
        <v>Oppfølging av personell på stedet</v>
      </c>
      <c r="E50" s="158" t="str">
        <f t="shared" si="2"/>
        <v/>
      </c>
      <c r="F50" s="156" t="str">
        <f t="shared" ref="F50:Y50" si="14">IF(F17&lt;&gt;"",F17*$E50/10,"")</f>
        <v/>
      </c>
      <c r="G50" s="156" t="str">
        <f t="shared" si="14"/>
        <v/>
      </c>
      <c r="H50" s="156" t="str">
        <f t="shared" si="14"/>
        <v/>
      </c>
      <c r="I50" s="156" t="str">
        <f t="shared" si="14"/>
        <v/>
      </c>
      <c r="J50" s="156" t="str">
        <f t="shared" si="14"/>
        <v/>
      </c>
      <c r="K50" s="156" t="str">
        <f t="shared" si="14"/>
        <v/>
      </c>
      <c r="L50" s="156" t="str">
        <f t="shared" si="14"/>
        <v/>
      </c>
      <c r="M50" s="156" t="str">
        <f t="shared" si="14"/>
        <v/>
      </c>
      <c r="N50" s="156" t="str">
        <f t="shared" si="14"/>
        <v/>
      </c>
      <c r="O50" s="156" t="str">
        <f t="shared" si="14"/>
        <v/>
      </c>
      <c r="P50" s="156" t="str">
        <f t="shared" si="14"/>
        <v/>
      </c>
      <c r="Q50" s="156" t="str">
        <f t="shared" si="14"/>
        <v/>
      </c>
      <c r="R50" s="156" t="str">
        <f t="shared" si="14"/>
        <v/>
      </c>
      <c r="S50" s="156" t="str">
        <f t="shared" si="14"/>
        <v/>
      </c>
      <c r="T50" s="156" t="str">
        <f t="shared" si="14"/>
        <v/>
      </c>
      <c r="U50" s="156" t="str">
        <f t="shared" si="14"/>
        <v/>
      </c>
      <c r="V50" s="156" t="str">
        <f t="shared" si="14"/>
        <v/>
      </c>
      <c r="W50" s="156" t="str">
        <f t="shared" si="14"/>
        <v/>
      </c>
      <c r="X50" s="156" t="str">
        <f t="shared" si="14"/>
        <v/>
      </c>
      <c r="Y50" s="156" t="str">
        <f t="shared" si="14"/>
        <v/>
      </c>
      <c r="Z50" s="16"/>
      <c r="AA50" s="16"/>
    </row>
    <row r="51" spans="1:27" ht="17.25" hidden="1" customHeight="1" x14ac:dyDescent="0.25">
      <c r="A51" s="16"/>
      <c r="B51" s="475"/>
      <c r="C51" s="460"/>
      <c r="D51" s="244" t="str">
        <f t="shared" si="1"/>
        <v>Oppfølging av kunden på stedet</v>
      </c>
      <c r="E51" s="158" t="str">
        <f t="shared" si="2"/>
        <v/>
      </c>
      <c r="F51" s="156" t="str">
        <f t="shared" ref="F51:Y51" si="15">IF(F18&lt;&gt;"",F18*$E51/10,"")</f>
        <v/>
      </c>
      <c r="G51" s="156" t="str">
        <f t="shared" si="15"/>
        <v/>
      </c>
      <c r="H51" s="156" t="str">
        <f t="shared" si="15"/>
        <v/>
      </c>
      <c r="I51" s="156" t="str">
        <f t="shared" si="15"/>
        <v/>
      </c>
      <c r="J51" s="156" t="str">
        <f t="shared" si="15"/>
        <v/>
      </c>
      <c r="K51" s="156" t="str">
        <f t="shared" si="15"/>
        <v/>
      </c>
      <c r="L51" s="156" t="str">
        <f t="shared" si="15"/>
        <v/>
      </c>
      <c r="M51" s="156" t="str">
        <f t="shared" si="15"/>
        <v/>
      </c>
      <c r="N51" s="156" t="str">
        <f t="shared" si="15"/>
        <v/>
      </c>
      <c r="O51" s="156" t="str">
        <f t="shared" si="15"/>
        <v/>
      </c>
      <c r="P51" s="156" t="str">
        <f t="shared" si="15"/>
        <v/>
      </c>
      <c r="Q51" s="156" t="str">
        <f t="shared" si="15"/>
        <v/>
      </c>
      <c r="R51" s="156" t="str">
        <f t="shared" si="15"/>
        <v/>
      </c>
      <c r="S51" s="156" t="str">
        <f t="shared" si="15"/>
        <v/>
      </c>
      <c r="T51" s="156" t="str">
        <f t="shared" si="15"/>
        <v/>
      </c>
      <c r="U51" s="156" t="str">
        <f t="shared" si="15"/>
        <v/>
      </c>
      <c r="V51" s="156" t="str">
        <f t="shared" si="15"/>
        <v/>
      </c>
      <c r="W51" s="156" t="str">
        <f t="shared" si="15"/>
        <v/>
      </c>
      <c r="X51" s="156" t="str">
        <f t="shared" si="15"/>
        <v/>
      </c>
      <c r="Y51" s="156" t="str">
        <f t="shared" si="15"/>
        <v/>
      </c>
      <c r="Z51" s="16"/>
      <c r="AA51" s="16"/>
    </row>
    <row r="52" spans="1:27" ht="17.25" hidden="1" customHeight="1" x14ac:dyDescent="0.25">
      <c r="A52" s="16"/>
      <c r="B52" s="475"/>
      <c r="C52" s="460"/>
      <c r="D52" s="244" t="str">
        <f t="shared" si="1"/>
        <v>Kvalifikasjoner og myndighet til lederen på stedet</v>
      </c>
      <c r="E52" s="158" t="str">
        <f t="shared" si="2"/>
        <v/>
      </c>
      <c r="F52" s="156" t="str">
        <f t="shared" ref="F52:Y52" si="16">IF(F19&lt;&gt;"",F19*$E52/10,"")</f>
        <v/>
      </c>
      <c r="G52" s="156" t="str">
        <f t="shared" si="16"/>
        <v/>
      </c>
      <c r="H52" s="156" t="str">
        <f t="shared" si="16"/>
        <v/>
      </c>
      <c r="I52" s="156" t="str">
        <f t="shared" si="16"/>
        <v/>
      </c>
      <c r="J52" s="156" t="str">
        <f t="shared" si="16"/>
        <v/>
      </c>
      <c r="K52" s="156" t="str">
        <f t="shared" si="16"/>
        <v/>
      </c>
      <c r="L52" s="156" t="str">
        <f t="shared" si="16"/>
        <v/>
      </c>
      <c r="M52" s="156" t="str">
        <f t="shared" si="16"/>
        <v/>
      </c>
      <c r="N52" s="156" t="str">
        <f t="shared" si="16"/>
        <v/>
      </c>
      <c r="O52" s="156" t="str">
        <f t="shared" si="16"/>
        <v/>
      </c>
      <c r="P52" s="156" t="str">
        <f t="shared" si="16"/>
        <v/>
      </c>
      <c r="Q52" s="156" t="str">
        <f t="shared" si="16"/>
        <v/>
      </c>
      <c r="R52" s="156" t="str">
        <f t="shared" si="16"/>
        <v/>
      </c>
      <c r="S52" s="156" t="str">
        <f t="shared" si="16"/>
        <v/>
      </c>
      <c r="T52" s="156" t="str">
        <f t="shared" si="16"/>
        <v/>
      </c>
      <c r="U52" s="156" t="str">
        <f t="shared" si="16"/>
        <v/>
      </c>
      <c r="V52" s="156" t="str">
        <f t="shared" si="16"/>
        <v/>
      </c>
      <c r="W52" s="156" t="str">
        <f t="shared" si="16"/>
        <v/>
      </c>
      <c r="X52" s="156" t="str">
        <f t="shared" si="16"/>
        <v/>
      </c>
      <c r="Y52" s="156" t="str">
        <f t="shared" si="16"/>
        <v/>
      </c>
      <c r="Z52" s="16"/>
      <c r="AA52" s="16"/>
    </row>
    <row r="53" spans="1:27" ht="17.25" hidden="1" customHeight="1" x14ac:dyDescent="0.25">
      <c r="A53" s="16"/>
      <c r="B53" s="475"/>
      <c r="C53" s="460" t="str">
        <f>C21</f>
        <v>Andre kunnskaper</v>
      </c>
      <c r="D53" s="244" t="str">
        <f t="shared" si="1"/>
        <v>Inspeksjoner, avvikshåndtering og rapportering (Håndtering av avvik og klager fra kunder)</v>
      </c>
      <c r="E53" s="158" t="str">
        <f t="shared" si="2"/>
        <v/>
      </c>
      <c r="F53" s="156" t="str">
        <f t="shared" ref="F53:Y53" si="17">IF(F20&lt;&gt;"",F20*$E53/10,"")</f>
        <v/>
      </c>
      <c r="G53" s="156" t="str">
        <f t="shared" si="17"/>
        <v/>
      </c>
      <c r="H53" s="156" t="str">
        <f t="shared" si="17"/>
        <v/>
      </c>
      <c r="I53" s="156" t="str">
        <f t="shared" si="17"/>
        <v/>
      </c>
      <c r="J53" s="156" t="str">
        <f t="shared" si="17"/>
        <v/>
      </c>
      <c r="K53" s="156" t="str">
        <f t="shared" si="17"/>
        <v/>
      </c>
      <c r="L53" s="156" t="str">
        <f t="shared" si="17"/>
        <v/>
      </c>
      <c r="M53" s="156" t="str">
        <f t="shared" si="17"/>
        <v/>
      </c>
      <c r="N53" s="156" t="str">
        <f t="shared" si="17"/>
        <v/>
      </c>
      <c r="O53" s="156" t="str">
        <f t="shared" si="17"/>
        <v/>
      </c>
      <c r="P53" s="156" t="str">
        <f t="shared" si="17"/>
        <v/>
      </c>
      <c r="Q53" s="156" t="str">
        <f t="shared" si="17"/>
        <v/>
      </c>
      <c r="R53" s="156" t="str">
        <f t="shared" si="17"/>
        <v/>
      </c>
      <c r="S53" s="156" t="str">
        <f t="shared" si="17"/>
        <v/>
      </c>
      <c r="T53" s="156" t="str">
        <f t="shared" si="17"/>
        <v/>
      </c>
      <c r="U53" s="156" t="str">
        <f t="shared" si="17"/>
        <v/>
      </c>
      <c r="V53" s="156" t="str">
        <f t="shared" si="17"/>
        <v/>
      </c>
      <c r="W53" s="156" t="str">
        <f t="shared" si="17"/>
        <v/>
      </c>
      <c r="X53" s="156" t="str">
        <f t="shared" si="17"/>
        <v/>
      </c>
      <c r="Y53" s="156" t="str">
        <f t="shared" si="17"/>
        <v/>
      </c>
      <c r="Z53" s="16"/>
      <c r="AA53" s="16"/>
    </row>
    <row r="54" spans="1:27" ht="17.25" hidden="1" customHeight="1" x14ac:dyDescent="0.25">
      <c r="A54" s="16"/>
      <c r="B54" s="475"/>
      <c r="C54" s="237" t="str">
        <f>C21</f>
        <v>Andre kunnskaper</v>
      </c>
      <c r="D54" s="244" t="str">
        <f t="shared" si="1"/>
        <v>HMS-kunnskaper</v>
      </c>
      <c r="E54" s="158" t="str">
        <f t="shared" si="2"/>
        <v/>
      </c>
      <c r="F54" s="156" t="str">
        <f t="shared" ref="F54:Y54" si="18">IF(F21&lt;&gt;"",F21*$E54/10,"")</f>
        <v/>
      </c>
      <c r="G54" s="156" t="str">
        <f t="shared" si="18"/>
        <v/>
      </c>
      <c r="H54" s="156" t="str">
        <f t="shared" si="18"/>
        <v/>
      </c>
      <c r="I54" s="156" t="str">
        <f t="shared" si="18"/>
        <v/>
      </c>
      <c r="J54" s="156" t="str">
        <f t="shared" si="18"/>
        <v/>
      </c>
      <c r="K54" s="156" t="str">
        <f t="shared" si="18"/>
        <v/>
      </c>
      <c r="L54" s="156" t="str">
        <f t="shared" si="18"/>
        <v/>
      </c>
      <c r="M54" s="156" t="str">
        <f t="shared" si="18"/>
        <v/>
      </c>
      <c r="N54" s="156" t="str">
        <f t="shared" si="18"/>
        <v/>
      </c>
      <c r="O54" s="156" t="str">
        <f t="shared" si="18"/>
        <v/>
      </c>
      <c r="P54" s="156" t="str">
        <f t="shared" si="18"/>
        <v/>
      </c>
      <c r="Q54" s="156" t="str">
        <f t="shared" si="18"/>
        <v/>
      </c>
      <c r="R54" s="156" t="str">
        <f t="shared" si="18"/>
        <v/>
      </c>
      <c r="S54" s="156" t="str">
        <f t="shared" si="18"/>
        <v/>
      </c>
      <c r="T54" s="156" t="str">
        <f t="shared" si="18"/>
        <v/>
      </c>
      <c r="U54" s="156" t="str">
        <f t="shared" si="18"/>
        <v/>
      </c>
      <c r="V54" s="156" t="str">
        <f t="shared" si="18"/>
        <v/>
      </c>
      <c r="W54" s="156" t="str">
        <f t="shared" si="18"/>
        <v/>
      </c>
      <c r="X54" s="156" t="str">
        <f t="shared" si="18"/>
        <v/>
      </c>
      <c r="Y54" s="156" t="str">
        <f t="shared" si="18"/>
        <v/>
      </c>
      <c r="Z54" s="16"/>
      <c r="AA54" s="16"/>
    </row>
    <row r="55" spans="1:27" ht="17.25" hidden="1" customHeight="1" x14ac:dyDescent="0.25">
      <c r="A55" s="16"/>
      <c r="B55" s="475"/>
      <c r="C55" s="460" t="str">
        <f>C22</f>
        <v>Annet</v>
      </c>
      <c r="D55" s="246" t="str">
        <f t="shared" si="1"/>
        <v>Kommunikasjonssystem</v>
      </c>
      <c r="E55" s="158" t="str">
        <f t="shared" si="2"/>
        <v/>
      </c>
      <c r="F55" s="156" t="str">
        <f t="shared" ref="F55:Y55" si="19">IF(F22&lt;&gt;"",F22*$E55/10,"")</f>
        <v/>
      </c>
      <c r="G55" s="156" t="str">
        <f t="shared" si="19"/>
        <v/>
      </c>
      <c r="H55" s="156" t="str">
        <f t="shared" si="19"/>
        <v/>
      </c>
      <c r="I55" s="156" t="str">
        <f t="shared" si="19"/>
        <v/>
      </c>
      <c r="J55" s="156" t="str">
        <f t="shared" si="19"/>
        <v/>
      </c>
      <c r="K55" s="156" t="str">
        <f t="shared" si="19"/>
        <v/>
      </c>
      <c r="L55" s="156" t="str">
        <f t="shared" si="19"/>
        <v/>
      </c>
      <c r="M55" s="156" t="str">
        <f t="shared" si="19"/>
        <v/>
      </c>
      <c r="N55" s="156" t="str">
        <f t="shared" si="19"/>
        <v/>
      </c>
      <c r="O55" s="156" t="str">
        <f t="shared" si="19"/>
        <v/>
      </c>
      <c r="P55" s="156" t="str">
        <f t="shared" si="19"/>
        <v/>
      </c>
      <c r="Q55" s="156" t="str">
        <f t="shared" si="19"/>
        <v/>
      </c>
      <c r="R55" s="156" t="str">
        <f t="shared" si="19"/>
        <v/>
      </c>
      <c r="S55" s="156" t="str">
        <f t="shared" si="19"/>
        <v/>
      </c>
      <c r="T55" s="156" t="str">
        <f t="shared" si="19"/>
        <v/>
      </c>
      <c r="U55" s="156" t="str">
        <f t="shared" si="19"/>
        <v/>
      </c>
      <c r="V55" s="156" t="str">
        <f t="shared" si="19"/>
        <v/>
      </c>
      <c r="W55" s="156" t="str">
        <f t="shared" si="19"/>
        <v/>
      </c>
      <c r="X55" s="156" t="str">
        <f t="shared" si="19"/>
        <v/>
      </c>
      <c r="Y55" s="156" t="str">
        <f t="shared" si="19"/>
        <v/>
      </c>
      <c r="Z55" s="16"/>
      <c r="AA55" s="16"/>
    </row>
    <row r="56" spans="1:27" ht="17.25" hidden="1" customHeight="1" x14ac:dyDescent="0.25">
      <c r="A56" s="16"/>
      <c r="B56" s="475"/>
      <c r="C56" s="460"/>
      <c r="D56" s="246" t="str">
        <f t="shared" si="1"/>
        <v>Uniformer og identitetskort</v>
      </c>
      <c r="E56" s="158" t="str">
        <f t="shared" si="2"/>
        <v/>
      </c>
      <c r="F56" s="156" t="str">
        <f t="shared" ref="F56:Y56" si="20">IF(F23&lt;&gt;"",F23*$E56/10,"")</f>
        <v/>
      </c>
      <c r="G56" s="156" t="str">
        <f t="shared" si="20"/>
        <v/>
      </c>
      <c r="H56" s="156" t="str">
        <f t="shared" si="20"/>
        <v/>
      </c>
      <c r="I56" s="156" t="str">
        <f t="shared" si="20"/>
        <v/>
      </c>
      <c r="J56" s="156" t="str">
        <f t="shared" si="20"/>
        <v/>
      </c>
      <c r="K56" s="156" t="str">
        <f t="shared" si="20"/>
        <v/>
      </c>
      <c r="L56" s="156" t="str">
        <f t="shared" si="20"/>
        <v/>
      </c>
      <c r="M56" s="156" t="str">
        <f t="shared" si="20"/>
        <v/>
      </c>
      <c r="N56" s="156" t="str">
        <f t="shared" si="20"/>
        <v/>
      </c>
      <c r="O56" s="156" t="str">
        <f t="shared" si="20"/>
        <v/>
      </c>
      <c r="P56" s="156" t="str">
        <f t="shared" si="20"/>
        <v/>
      </c>
      <c r="Q56" s="156" t="str">
        <f t="shared" si="20"/>
        <v/>
      </c>
      <c r="R56" s="156" t="str">
        <f t="shared" si="20"/>
        <v/>
      </c>
      <c r="S56" s="156" t="str">
        <f t="shared" si="20"/>
        <v/>
      </c>
      <c r="T56" s="156" t="str">
        <f t="shared" si="20"/>
        <v/>
      </c>
      <c r="U56" s="156" t="str">
        <f t="shared" si="20"/>
        <v/>
      </c>
      <c r="V56" s="156" t="str">
        <f t="shared" si="20"/>
        <v/>
      </c>
      <c r="W56" s="156" t="str">
        <f t="shared" si="20"/>
        <v/>
      </c>
      <c r="X56" s="156" t="str">
        <f t="shared" si="20"/>
        <v/>
      </c>
      <c r="Y56" s="156" t="str">
        <f t="shared" si="20"/>
        <v/>
      </c>
      <c r="Z56" s="16"/>
      <c r="AA56" s="16"/>
    </row>
    <row r="57" spans="1:27" ht="17.25" hidden="1" customHeight="1" x14ac:dyDescent="0.25">
      <c r="A57" s="16"/>
      <c r="B57" s="475"/>
      <c r="C57" s="460"/>
      <c r="D57" s="246" t="str">
        <f t="shared" si="1"/>
        <v>Kontraktsspesifikke referanser</v>
      </c>
      <c r="E57" s="158" t="str">
        <f t="shared" si="2"/>
        <v/>
      </c>
      <c r="F57" s="156" t="str">
        <f t="shared" ref="F57:Y57" si="21">IF(F24&lt;&gt;"",F24*$E57/10,"")</f>
        <v/>
      </c>
      <c r="G57" s="156" t="str">
        <f t="shared" si="21"/>
        <v/>
      </c>
      <c r="H57" s="156" t="str">
        <f t="shared" si="21"/>
        <v/>
      </c>
      <c r="I57" s="156" t="str">
        <f t="shared" si="21"/>
        <v/>
      </c>
      <c r="J57" s="156" t="str">
        <f t="shared" si="21"/>
        <v/>
      </c>
      <c r="K57" s="156" t="str">
        <f t="shared" si="21"/>
        <v/>
      </c>
      <c r="L57" s="156" t="str">
        <f t="shared" si="21"/>
        <v/>
      </c>
      <c r="M57" s="156" t="str">
        <f t="shared" si="21"/>
        <v/>
      </c>
      <c r="N57" s="156" t="str">
        <f t="shared" si="21"/>
        <v/>
      </c>
      <c r="O57" s="156" t="str">
        <f t="shared" si="21"/>
        <v/>
      </c>
      <c r="P57" s="156" t="str">
        <f t="shared" si="21"/>
        <v/>
      </c>
      <c r="Q57" s="156" t="str">
        <f t="shared" si="21"/>
        <v/>
      </c>
      <c r="R57" s="156" t="str">
        <f t="shared" si="21"/>
        <v/>
      </c>
      <c r="S57" s="156" t="str">
        <f t="shared" si="21"/>
        <v/>
      </c>
      <c r="T57" s="156" t="str">
        <f t="shared" si="21"/>
        <v/>
      </c>
      <c r="U57" s="156" t="str">
        <f t="shared" si="21"/>
        <v/>
      </c>
      <c r="V57" s="156" t="str">
        <f t="shared" si="21"/>
        <v/>
      </c>
      <c r="W57" s="156" t="str">
        <f t="shared" si="21"/>
        <v/>
      </c>
      <c r="X57" s="156" t="str">
        <f t="shared" si="21"/>
        <v/>
      </c>
      <c r="Y57" s="156" t="str">
        <f t="shared" si="21"/>
        <v/>
      </c>
      <c r="Z57" s="16"/>
      <c r="AA57" s="16"/>
    </row>
    <row r="58" spans="1:27" ht="17.25" hidden="1" customHeight="1" x14ac:dyDescent="0.25">
      <c r="A58" s="16"/>
      <c r="B58" s="475"/>
      <c r="C58" s="460" t="str">
        <f>C28</f>
        <v>Kjemikalier</v>
      </c>
      <c r="D58" s="246" t="str">
        <f t="shared" si="1"/>
        <v>Plan for oppstart av kontrakten</v>
      </c>
      <c r="E58" s="158" t="str">
        <f t="shared" si="2"/>
        <v/>
      </c>
      <c r="F58" s="156" t="str">
        <f t="shared" ref="F58:Y58" si="22">IF(F25&lt;&gt;"",F25*$E58/10,"")</f>
        <v/>
      </c>
      <c r="G58" s="156" t="str">
        <f t="shared" si="22"/>
        <v/>
      </c>
      <c r="H58" s="156" t="str">
        <f t="shared" si="22"/>
        <v/>
      </c>
      <c r="I58" s="156" t="str">
        <f t="shared" si="22"/>
        <v/>
      </c>
      <c r="J58" s="156" t="str">
        <f t="shared" si="22"/>
        <v/>
      </c>
      <c r="K58" s="156" t="str">
        <f t="shared" si="22"/>
        <v/>
      </c>
      <c r="L58" s="156" t="str">
        <f t="shared" si="22"/>
        <v/>
      </c>
      <c r="M58" s="156" t="str">
        <f t="shared" si="22"/>
        <v/>
      </c>
      <c r="N58" s="156" t="str">
        <f t="shared" si="22"/>
        <v/>
      </c>
      <c r="O58" s="156" t="str">
        <f t="shared" si="22"/>
        <v/>
      </c>
      <c r="P58" s="156" t="str">
        <f t="shared" si="22"/>
        <v/>
      </c>
      <c r="Q58" s="156" t="str">
        <f t="shared" si="22"/>
        <v/>
      </c>
      <c r="R58" s="156" t="str">
        <f t="shared" si="22"/>
        <v/>
      </c>
      <c r="S58" s="156" t="str">
        <f t="shared" si="22"/>
        <v/>
      </c>
      <c r="T58" s="156" t="str">
        <f t="shared" si="22"/>
        <v/>
      </c>
      <c r="U58" s="156" t="str">
        <f t="shared" si="22"/>
        <v/>
      </c>
      <c r="V58" s="156" t="str">
        <f t="shared" si="22"/>
        <v/>
      </c>
      <c r="W58" s="156" t="str">
        <f t="shared" si="22"/>
        <v/>
      </c>
      <c r="X58" s="156" t="str">
        <f t="shared" si="22"/>
        <v/>
      </c>
      <c r="Y58" s="156" t="str">
        <f t="shared" si="22"/>
        <v/>
      </c>
      <c r="Z58" s="16"/>
      <c r="AA58" s="16"/>
    </row>
    <row r="59" spans="1:27" ht="17.25" hidden="1" customHeight="1" x14ac:dyDescent="0.25">
      <c r="A59" s="16"/>
      <c r="B59" s="475"/>
      <c r="C59" s="460"/>
      <c r="D59" s="246" t="str">
        <f t="shared" si="1"/>
        <v>Organisering av kontrakten</v>
      </c>
      <c r="E59" s="158" t="str">
        <f t="shared" si="2"/>
        <v/>
      </c>
      <c r="F59" s="156" t="str">
        <f t="shared" ref="F59:Y59" si="23">IF(F26&lt;&gt;"",F26*$E59/10,"")</f>
        <v/>
      </c>
      <c r="G59" s="156" t="str">
        <f t="shared" si="23"/>
        <v/>
      </c>
      <c r="H59" s="156" t="str">
        <f t="shared" si="23"/>
        <v/>
      </c>
      <c r="I59" s="156" t="str">
        <f t="shared" si="23"/>
        <v/>
      </c>
      <c r="J59" s="156" t="str">
        <f t="shared" si="23"/>
        <v/>
      </c>
      <c r="K59" s="156" t="str">
        <f t="shared" si="23"/>
        <v/>
      </c>
      <c r="L59" s="156" t="str">
        <f t="shared" si="23"/>
        <v/>
      </c>
      <c r="M59" s="156" t="str">
        <f t="shared" si="23"/>
        <v/>
      </c>
      <c r="N59" s="156" t="str">
        <f t="shared" si="23"/>
        <v/>
      </c>
      <c r="O59" s="156" t="str">
        <f t="shared" si="23"/>
        <v/>
      </c>
      <c r="P59" s="156" t="str">
        <f t="shared" si="23"/>
        <v/>
      </c>
      <c r="Q59" s="156" t="str">
        <f t="shared" si="23"/>
        <v/>
      </c>
      <c r="R59" s="156" t="str">
        <f t="shared" si="23"/>
        <v/>
      </c>
      <c r="S59" s="156" t="str">
        <f t="shared" si="23"/>
        <v/>
      </c>
      <c r="T59" s="156" t="str">
        <f t="shared" si="23"/>
        <v/>
      </c>
      <c r="U59" s="156" t="str">
        <f t="shared" si="23"/>
        <v/>
      </c>
      <c r="V59" s="156" t="str">
        <f t="shared" si="23"/>
        <v/>
      </c>
      <c r="W59" s="156" t="str">
        <f t="shared" si="23"/>
        <v/>
      </c>
      <c r="X59" s="156" t="str">
        <f t="shared" si="23"/>
        <v/>
      </c>
      <c r="Y59" s="156" t="str">
        <f t="shared" si="23"/>
        <v/>
      </c>
      <c r="Z59" s="16"/>
      <c r="AA59" s="16"/>
    </row>
    <row r="60" spans="1:27" ht="17.25" hidden="1" customHeight="1" x14ac:dyDescent="0.25">
      <c r="A60" s="16"/>
      <c r="B60" s="475"/>
      <c r="C60" s="460"/>
      <c r="D60" s="246" t="str">
        <f t="shared" si="1"/>
        <v>Sviktrutiner i tilfelle av mangel på renholdere</v>
      </c>
      <c r="E60" s="158" t="str">
        <f t="shared" si="2"/>
        <v/>
      </c>
      <c r="F60" s="156" t="str">
        <f t="shared" ref="F60:Y60" si="24">IF(F27&lt;&gt;"",F27*$E60/10,"")</f>
        <v/>
      </c>
      <c r="G60" s="156" t="str">
        <f t="shared" si="24"/>
        <v/>
      </c>
      <c r="H60" s="156" t="str">
        <f t="shared" si="24"/>
        <v/>
      </c>
      <c r="I60" s="156" t="str">
        <f t="shared" si="24"/>
        <v/>
      </c>
      <c r="J60" s="156" t="str">
        <f t="shared" si="24"/>
        <v/>
      </c>
      <c r="K60" s="156" t="str">
        <f t="shared" si="24"/>
        <v/>
      </c>
      <c r="L60" s="156" t="str">
        <f t="shared" si="24"/>
        <v/>
      </c>
      <c r="M60" s="156" t="str">
        <f t="shared" si="24"/>
        <v/>
      </c>
      <c r="N60" s="156" t="str">
        <f t="shared" si="24"/>
        <v/>
      </c>
      <c r="O60" s="156" t="str">
        <f t="shared" si="24"/>
        <v/>
      </c>
      <c r="P60" s="156" t="str">
        <f t="shared" si="24"/>
        <v/>
      </c>
      <c r="Q60" s="156" t="str">
        <f t="shared" si="24"/>
        <v/>
      </c>
      <c r="R60" s="156" t="str">
        <f t="shared" si="24"/>
        <v/>
      </c>
      <c r="S60" s="156" t="str">
        <f t="shared" si="24"/>
        <v/>
      </c>
      <c r="T60" s="156" t="str">
        <f t="shared" si="24"/>
        <v/>
      </c>
      <c r="U60" s="156" t="str">
        <f t="shared" si="24"/>
        <v/>
      </c>
      <c r="V60" s="156" t="str">
        <f t="shared" si="24"/>
        <v/>
      </c>
      <c r="W60" s="156" t="str">
        <f t="shared" si="24"/>
        <v/>
      </c>
      <c r="X60" s="156" t="str">
        <f t="shared" si="24"/>
        <v/>
      </c>
      <c r="Y60" s="156" t="str">
        <f t="shared" si="24"/>
        <v/>
      </c>
      <c r="Z60" s="16"/>
      <c r="AA60" s="16"/>
    </row>
    <row r="61" spans="1:27" ht="17.25" hidden="1" customHeight="1" x14ac:dyDescent="0.25">
      <c r="A61" s="16"/>
      <c r="B61" s="461" t="str">
        <f>B28</f>
        <v>Miljøfaktorer</v>
      </c>
      <c r="C61" s="456" t="str">
        <f>C28</f>
        <v>Kjemikalier</v>
      </c>
      <c r="D61" s="144" t="str">
        <f t="shared" si="1"/>
        <v>Bruk av miljøvennlige kjemikalier (noen uønskede komponenter?)</v>
      </c>
      <c r="E61" s="159" t="str">
        <f t="shared" si="2"/>
        <v/>
      </c>
      <c r="F61" s="160" t="str">
        <f t="shared" ref="F61:Y61" si="25">IF(F28&lt;&gt;"",F28*$E61/10,"")</f>
        <v/>
      </c>
      <c r="G61" s="160" t="str">
        <f t="shared" si="25"/>
        <v/>
      </c>
      <c r="H61" s="160" t="str">
        <f t="shared" si="25"/>
        <v/>
      </c>
      <c r="I61" s="160" t="str">
        <f t="shared" si="25"/>
        <v/>
      </c>
      <c r="J61" s="160" t="str">
        <f t="shared" si="25"/>
        <v/>
      </c>
      <c r="K61" s="160" t="str">
        <f t="shared" si="25"/>
        <v/>
      </c>
      <c r="L61" s="160" t="str">
        <f t="shared" si="25"/>
        <v/>
      </c>
      <c r="M61" s="160" t="str">
        <f t="shared" si="25"/>
        <v/>
      </c>
      <c r="N61" s="160" t="str">
        <f t="shared" si="25"/>
        <v/>
      </c>
      <c r="O61" s="160" t="str">
        <f t="shared" si="25"/>
        <v/>
      </c>
      <c r="P61" s="160" t="str">
        <f t="shared" si="25"/>
        <v/>
      </c>
      <c r="Q61" s="160" t="str">
        <f t="shared" si="25"/>
        <v/>
      </c>
      <c r="R61" s="160" t="str">
        <f t="shared" si="25"/>
        <v/>
      </c>
      <c r="S61" s="160" t="str">
        <f t="shared" si="25"/>
        <v/>
      </c>
      <c r="T61" s="160" t="str">
        <f t="shared" si="25"/>
        <v/>
      </c>
      <c r="U61" s="160" t="str">
        <f t="shared" si="25"/>
        <v/>
      </c>
      <c r="V61" s="160" t="str">
        <f t="shared" si="25"/>
        <v/>
      </c>
      <c r="W61" s="160" t="str">
        <f t="shared" si="25"/>
        <v/>
      </c>
      <c r="X61" s="160" t="str">
        <f t="shared" si="25"/>
        <v/>
      </c>
      <c r="Y61" s="160" t="str">
        <f t="shared" si="25"/>
        <v/>
      </c>
      <c r="Z61" s="16"/>
      <c r="AA61" s="16"/>
    </row>
    <row r="62" spans="1:27" ht="17.25" hidden="1" customHeight="1" x14ac:dyDescent="0.25">
      <c r="A62" s="16"/>
      <c r="B62" s="461"/>
      <c r="C62" s="456"/>
      <c r="D62" s="144" t="str">
        <f t="shared" si="1"/>
        <v>Prosess for å redusere bruk av kjemikalier på stedet</v>
      </c>
      <c r="E62" s="159" t="str">
        <f t="shared" si="2"/>
        <v/>
      </c>
      <c r="F62" s="160" t="str">
        <f t="shared" ref="F62:Y62" si="26">IF(F29&lt;&gt;"",F29*$E62/10,"")</f>
        <v/>
      </c>
      <c r="G62" s="160" t="str">
        <f t="shared" si="26"/>
        <v/>
      </c>
      <c r="H62" s="160" t="str">
        <f t="shared" si="26"/>
        <v/>
      </c>
      <c r="I62" s="160" t="str">
        <f t="shared" si="26"/>
        <v/>
      </c>
      <c r="J62" s="160" t="str">
        <f t="shared" si="26"/>
        <v/>
      </c>
      <c r="K62" s="160" t="str">
        <f t="shared" si="26"/>
        <v/>
      </c>
      <c r="L62" s="160" t="str">
        <f t="shared" si="26"/>
        <v/>
      </c>
      <c r="M62" s="160" t="str">
        <f t="shared" si="26"/>
        <v/>
      </c>
      <c r="N62" s="160" t="str">
        <f t="shared" si="26"/>
        <v/>
      </c>
      <c r="O62" s="160" t="str">
        <f t="shared" si="26"/>
        <v/>
      </c>
      <c r="P62" s="160" t="str">
        <f t="shared" si="26"/>
        <v/>
      </c>
      <c r="Q62" s="160" t="str">
        <f t="shared" si="26"/>
        <v/>
      </c>
      <c r="R62" s="160" t="str">
        <f t="shared" si="26"/>
        <v/>
      </c>
      <c r="S62" s="160" t="str">
        <f t="shared" si="26"/>
        <v/>
      </c>
      <c r="T62" s="160" t="str">
        <f t="shared" si="26"/>
        <v/>
      </c>
      <c r="U62" s="160" t="str">
        <f t="shared" si="26"/>
        <v/>
      </c>
      <c r="V62" s="160" t="str">
        <f t="shared" si="26"/>
        <v/>
      </c>
      <c r="W62" s="160" t="str">
        <f t="shared" si="26"/>
        <v/>
      </c>
      <c r="X62" s="160" t="str">
        <f t="shared" si="26"/>
        <v/>
      </c>
      <c r="Y62" s="160" t="str">
        <f t="shared" si="26"/>
        <v/>
      </c>
      <c r="Z62" s="16"/>
      <c r="AA62" s="16"/>
    </row>
    <row r="63" spans="1:27" ht="17.25" hidden="1" customHeight="1" x14ac:dyDescent="0.25">
      <c r="A63" s="16"/>
      <c r="B63" s="461"/>
      <c r="C63" s="456"/>
      <c r="D63" s="144" t="str">
        <f t="shared" si="1"/>
        <v>Typisk forbruk av kjemikalier pr. kvm. og år (beregnet i henhold til kriteriene for nordisk miljømerking av renholdstjenester)</v>
      </c>
      <c r="E63" s="159" t="str">
        <f t="shared" si="2"/>
        <v/>
      </c>
      <c r="F63" s="160" t="str">
        <f t="shared" ref="F63:Y63" si="27">IF(F30&lt;&gt;"",F30*$E63/10,"")</f>
        <v/>
      </c>
      <c r="G63" s="160" t="str">
        <f t="shared" si="27"/>
        <v/>
      </c>
      <c r="H63" s="160" t="str">
        <f t="shared" si="27"/>
        <v/>
      </c>
      <c r="I63" s="160" t="str">
        <f t="shared" si="27"/>
        <v/>
      </c>
      <c r="J63" s="160" t="str">
        <f t="shared" si="27"/>
        <v/>
      </c>
      <c r="K63" s="160" t="str">
        <f t="shared" si="27"/>
        <v/>
      </c>
      <c r="L63" s="160" t="str">
        <f t="shared" si="27"/>
        <v/>
      </c>
      <c r="M63" s="160" t="str">
        <f t="shared" si="27"/>
        <v/>
      </c>
      <c r="N63" s="160" t="str">
        <f t="shared" si="27"/>
        <v/>
      </c>
      <c r="O63" s="160" t="str">
        <f t="shared" si="27"/>
        <v/>
      </c>
      <c r="P63" s="160" t="str">
        <f t="shared" si="27"/>
        <v/>
      </c>
      <c r="Q63" s="160" t="str">
        <f t="shared" si="27"/>
        <v/>
      </c>
      <c r="R63" s="160" t="str">
        <f t="shared" si="27"/>
        <v/>
      </c>
      <c r="S63" s="160" t="str">
        <f t="shared" si="27"/>
        <v/>
      </c>
      <c r="T63" s="160" t="str">
        <f t="shared" si="27"/>
        <v/>
      </c>
      <c r="U63" s="160" t="str">
        <f t="shared" si="27"/>
        <v/>
      </c>
      <c r="V63" s="160" t="str">
        <f t="shared" si="27"/>
        <v/>
      </c>
      <c r="W63" s="160" t="str">
        <f t="shared" si="27"/>
        <v/>
      </c>
      <c r="X63" s="160" t="str">
        <f t="shared" si="27"/>
        <v/>
      </c>
      <c r="Y63" s="160" t="str">
        <f t="shared" si="27"/>
        <v/>
      </c>
      <c r="Z63" s="16"/>
      <c r="AA63" s="16"/>
    </row>
    <row r="64" spans="1:27" ht="17.25" hidden="1" customHeight="1" x14ac:dyDescent="0.25">
      <c r="A64" s="16"/>
      <c r="B64" s="461"/>
      <c r="C64" s="456" t="str">
        <f>C31</f>
        <v>Vann</v>
      </c>
      <c r="D64" s="144" t="str">
        <f t="shared" si="1"/>
        <v>Tørrere rengjøringsmetoder</v>
      </c>
      <c r="E64" s="159" t="str">
        <f t="shared" si="2"/>
        <v/>
      </c>
      <c r="F64" s="160" t="str">
        <f t="shared" ref="F64:Y64" si="28">IF(F31&lt;&gt;"",F31*$E64/10,"")</f>
        <v/>
      </c>
      <c r="G64" s="160" t="str">
        <f t="shared" si="28"/>
        <v/>
      </c>
      <c r="H64" s="160" t="str">
        <f t="shared" si="28"/>
        <v/>
      </c>
      <c r="I64" s="160" t="str">
        <f t="shared" si="28"/>
        <v/>
      </c>
      <c r="J64" s="160" t="str">
        <f t="shared" si="28"/>
        <v/>
      </c>
      <c r="K64" s="160" t="str">
        <f t="shared" si="28"/>
        <v/>
      </c>
      <c r="L64" s="160" t="str">
        <f t="shared" si="28"/>
        <v/>
      </c>
      <c r="M64" s="160" t="str">
        <f t="shared" si="28"/>
        <v/>
      </c>
      <c r="N64" s="160" t="str">
        <f t="shared" si="28"/>
        <v/>
      </c>
      <c r="O64" s="160" t="str">
        <f t="shared" si="28"/>
        <v/>
      </c>
      <c r="P64" s="160" t="str">
        <f t="shared" si="28"/>
        <v/>
      </c>
      <c r="Q64" s="160" t="str">
        <f t="shared" si="28"/>
        <v/>
      </c>
      <c r="R64" s="160" t="str">
        <f t="shared" si="28"/>
        <v/>
      </c>
      <c r="S64" s="160" t="str">
        <f t="shared" si="28"/>
        <v/>
      </c>
      <c r="T64" s="160" t="str">
        <f t="shared" si="28"/>
        <v/>
      </c>
      <c r="U64" s="160" t="str">
        <f t="shared" si="28"/>
        <v/>
      </c>
      <c r="V64" s="160" t="str">
        <f t="shared" si="28"/>
        <v/>
      </c>
      <c r="W64" s="160" t="str">
        <f t="shared" si="28"/>
        <v/>
      </c>
      <c r="X64" s="160" t="str">
        <f t="shared" si="28"/>
        <v/>
      </c>
      <c r="Y64" s="160" t="str">
        <f t="shared" si="28"/>
        <v/>
      </c>
      <c r="Z64" s="16"/>
      <c r="AA64" s="16"/>
    </row>
    <row r="65" spans="1:28" ht="17.25" hidden="1" customHeight="1" x14ac:dyDescent="0.25">
      <c r="A65" s="16"/>
      <c r="B65" s="461"/>
      <c r="C65" s="456"/>
      <c r="D65" s="144" t="str">
        <f t="shared" si="1"/>
        <v>Prosess for å redusere bruk av vann på stedet (håndtering av brukte mopper og kluter)</v>
      </c>
      <c r="E65" s="159" t="str">
        <f t="shared" si="2"/>
        <v/>
      </c>
      <c r="F65" s="160" t="str">
        <f t="shared" ref="F65:Y65" si="29">IF(F32&lt;&gt;"",F32*$E65/10,"")</f>
        <v/>
      </c>
      <c r="G65" s="160" t="str">
        <f t="shared" si="29"/>
        <v/>
      </c>
      <c r="H65" s="160" t="str">
        <f t="shared" si="29"/>
        <v/>
      </c>
      <c r="I65" s="160" t="str">
        <f t="shared" si="29"/>
        <v/>
      </c>
      <c r="J65" s="160" t="str">
        <f t="shared" si="29"/>
        <v/>
      </c>
      <c r="K65" s="160" t="str">
        <f t="shared" si="29"/>
        <v/>
      </c>
      <c r="L65" s="160" t="str">
        <f t="shared" si="29"/>
        <v/>
      </c>
      <c r="M65" s="160" t="str">
        <f t="shared" si="29"/>
        <v/>
      </c>
      <c r="N65" s="160" t="str">
        <f t="shared" si="29"/>
        <v/>
      </c>
      <c r="O65" s="160" t="str">
        <f t="shared" si="29"/>
        <v/>
      </c>
      <c r="P65" s="160" t="str">
        <f t="shared" si="29"/>
        <v/>
      </c>
      <c r="Q65" s="160" t="str">
        <f t="shared" si="29"/>
        <v/>
      </c>
      <c r="R65" s="160" t="str">
        <f t="shared" si="29"/>
        <v/>
      </c>
      <c r="S65" s="160" t="str">
        <f t="shared" si="29"/>
        <v/>
      </c>
      <c r="T65" s="160" t="str">
        <f t="shared" si="29"/>
        <v/>
      </c>
      <c r="U65" s="160" t="str">
        <f t="shared" si="29"/>
        <v/>
      </c>
      <c r="V65" s="160" t="str">
        <f t="shared" si="29"/>
        <v/>
      </c>
      <c r="W65" s="160" t="str">
        <f t="shared" si="29"/>
        <v/>
      </c>
      <c r="X65" s="160" t="str">
        <f t="shared" si="29"/>
        <v/>
      </c>
      <c r="Y65" s="160" t="str">
        <f t="shared" si="29"/>
        <v/>
      </c>
      <c r="Z65" s="16"/>
      <c r="AA65" s="16"/>
    </row>
    <row r="66" spans="1:28" ht="17.25" hidden="1" customHeight="1" x14ac:dyDescent="0.25">
      <c r="A66" s="16"/>
      <c r="B66" s="461"/>
      <c r="C66" s="456" t="str">
        <f>C33</f>
        <v>Avfall</v>
      </c>
      <c r="D66" s="144" t="str">
        <f t="shared" si="1"/>
        <v>Plan for reduksjon av renholdsrelatert avfall på stedet</v>
      </c>
      <c r="E66" s="159" t="str">
        <f t="shared" si="2"/>
        <v/>
      </c>
      <c r="F66" s="160" t="str">
        <f t="shared" ref="F66:Y66" si="30">IF(F33&lt;&gt;"",F33*$E66/10,"")</f>
        <v/>
      </c>
      <c r="G66" s="160" t="str">
        <f t="shared" si="30"/>
        <v/>
      </c>
      <c r="H66" s="160" t="str">
        <f t="shared" si="30"/>
        <v/>
      </c>
      <c r="I66" s="160" t="str">
        <f t="shared" si="30"/>
        <v/>
      </c>
      <c r="J66" s="160" t="str">
        <f t="shared" si="30"/>
        <v/>
      </c>
      <c r="K66" s="160" t="str">
        <f t="shared" si="30"/>
        <v/>
      </c>
      <c r="L66" s="160" t="str">
        <f t="shared" si="30"/>
        <v/>
      </c>
      <c r="M66" s="160" t="str">
        <f t="shared" si="30"/>
        <v/>
      </c>
      <c r="N66" s="160" t="str">
        <f t="shared" si="30"/>
        <v/>
      </c>
      <c r="O66" s="160" t="str">
        <f t="shared" si="30"/>
        <v/>
      </c>
      <c r="P66" s="160" t="str">
        <f t="shared" si="30"/>
        <v/>
      </c>
      <c r="Q66" s="160" t="str">
        <f t="shared" si="30"/>
        <v/>
      </c>
      <c r="R66" s="160" t="str">
        <f t="shared" si="30"/>
        <v/>
      </c>
      <c r="S66" s="160" t="str">
        <f t="shared" si="30"/>
        <v/>
      </c>
      <c r="T66" s="160" t="str">
        <f t="shared" si="30"/>
        <v/>
      </c>
      <c r="U66" s="160" t="str">
        <f t="shared" si="30"/>
        <v/>
      </c>
      <c r="V66" s="160" t="str">
        <f t="shared" si="30"/>
        <v/>
      </c>
      <c r="W66" s="160" t="str">
        <f t="shared" si="30"/>
        <v/>
      </c>
      <c r="X66" s="160" t="str">
        <f t="shared" si="30"/>
        <v/>
      </c>
      <c r="Y66" s="160" t="str">
        <f t="shared" si="30"/>
        <v/>
      </c>
      <c r="Z66" s="16"/>
      <c r="AA66" s="16"/>
    </row>
    <row r="67" spans="1:28" ht="17.25" hidden="1" customHeight="1" x14ac:dyDescent="0.25">
      <c r="A67" s="16"/>
      <c r="B67" s="461"/>
      <c r="C67" s="456"/>
      <c r="D67" s="144" t="str">
        <f t="shared" si="1"/>
        <v>Typisk produksjon av avfall pr. kvm. og år i kontrakten på stedet (beregnet i henhold til kriteriene for nordisk miljømerking av renholdstjenester)</v>
      </c>
      <c r="E67" s="159" t="str">
        <f t="shared" si="2"/>
        <v/>
      </c>
      <c r="F67" s="160" t="str">
        <f t="shared" ref="F67:Y67" si="31">IF(F34&lt;&gt;"",F34*$E67/10,"")</f>
        <v/>
      </c>
      <c r="G67" s="160" t="str">
        <f t="shared" si="31"/>
        <v/>
      </c>
      <c r="H67" s="160" t="str">
        <f t="shared" si="31"/>
        <v/>
      </c>
      <c r="I67" s="160" t="str">
        <f t="shared" si="31"/>
        <v/>
      </c>
      <c r="J67" s="160" t="str">
        <f t="shared" si="31"/>
        <v/>
      </c>
      <c r="K67" s="160" t="str">
        <f t="shared" si="31"/>
        <v/>
      </c>
      <c r="L67" s="160" t="str">
        <f t="shared" si="31"/>
        <v/>
      </c>
      <c r="M67" s="160" t="str">
        <f t="shared" si="31"/>
        <v/>
      </c>
      <c r="N67" s="160" t="str">
        <f t="shared" si="31"/>
        <v/>
      </c>
      <c r="O67" s="160" t="str">
        <f t="shared" si="31"/>
        <v/>
      </c>
      <c r="P67" s="160" t="str">
        <f t="shared" si="31"/>
        <v/>
      </c>
      <c r="Q67" s="160" t="str">
        <f t="shared" si="31"/>
        <v/>
      </c>
      <c r="R67" s="160" t="str">
        <f t="shared" si="31"/>
        <v/>
      </c>
      <c r="S67" s="160" t="str">
        <f t="shared" si="31"/>
        <v/>
      </c>
      <c r="T67" s="160" t="str">
        <f t="shared" si="31"/>
        <v/>
      </c>
      <c r="U67" s="160" t="str">
        <f t="shared" si="31"/>
        <v/>
      </c>
      <c r="V67" s="160" t="str">
        <f t="shared" si="31"/>
        <v/>
      </c>
      <c r="W67" s="160" t="str">
        <f t="shared" si="31"/>
        <v/>
      </c>
      <c r="X67" s="160" t="str">
        <f t="shared" si="31"/>
        <v/>
      </c>
      <c r="Y67" s="160" t="str">
        <f t="shared" si="31"/>
        <v/>
      </c>
      <c r="Z67" s="16"/>
      <c r="AA67" s="16"/>
    </row>
    <row r="68" spans="1:28" s="3" customFormat="1" x14ac:dyDescent="0.3">
      <c r="A68" s="24"/>
      <c r="B68" s="212"/>
      <c r="C68" s="213"/>
      <c r="D68" s="161" t="s">
        <v>207</v>
      </c>
      <c r="E68" s="162" t="str">
        <f>IF(SUM(E38:E60)&lt;&gt;0,SUM(E38:E60),"")</f>
        <v/>
      </c>
      <c r="F68" s="162" t="str">
        <f t="shared" ref="F68:Y68" si="32">IF(SUM(F38:F60)&lt;&gt;0,SUM(F38:F60),"")</f>
        <v/>
      </c>
      <c r="G68" s="162" t="str">
        <f t="shared" si="32"/>
        <v/>
      </c>
      <c r="H68" s="162" t="str">
        <f t="shared" si="32"/>
        <v/>
      </c>
      <c r="I68" s="162" t="str">
        <f t="shared" si="32"/>
        <v/>
      </c>
      <c r="J68" s="162" t="str">
        <f t="shared" si="32"/>
        <v/>
      </c>
      <c r="K68" s="162" t="str">
        <f t="shared" si="32"/>
        <v/>
      </c>
      <c r="L68" s="162" t="str">
        <f t="shared" si="32"/>
        <v/>
      </c>
      <c r="M68" s="162" t="str">
        <f t="shared" si="32"/>
        <v/>
      </c>
      <c r="N68" s="162" t="str">
        <f t="shared" si="32"/>
        <v/>
      </c>
      <c r="O68" s="162" t="str">
        <f t="shared" si="32"/>
        <v/>
      </c>
      <c r="P68" s="162" t="str">
        <f t="shared" si="32"/>
        <v/>
      </c>
      <c r="Q68" s="162" t="str">
        <f t="shared" si="32"/>
        <v/>
      </c>
      <c r="R68" s="162" t="str">
        <f t="shared" si="32"/>
        <v/>
      </c>
      <c r="S68" s="162" t="str">
        <f t="shared" si="32"/>
        <v/>
      </c>
      <c r="T68" s="162" t="str">
        <f t="shared" si="32"/>
        <v/>
      </c>
      <c r="U68" s="162" t="str">
        <f t="shared" si="32"/>
        <v/>
      </c>
      <c r="V68" s="162" t="str">
        <f t="shared" si="32"/>
        <v/>
      </c>
      <c r="W68" s="162" t="str">
        <f t="shared" si="32"/>
        <v/>
      </c>
      <c r="X68" s="162" t="str">
        <f t="shared" si="32"/>
        <v/>
      </c>
      <c r="Y68" s="162" t="str">
        <f t="shared" si="32"/>
        <v/>
      </c>
      <c r="Z68" s="24"/>
      <c r="AA68" s="24"/>
    </row>
    <row r="69" spans="1:28" x14ac:dyDescent="0.3">
      <c r="A69" s="16"/>
      <c r="B69" s="212"/>
      <c r="C69" s="213"/>
      <c r="D69" s="161" t="s">
        <v>212</v>
      </c>
      <c r="E69" s="162"/>
      <c r="F69" s="162" t="str">
        <f>IF(F68&lt;&gt;"",F68/(MAX($F$68:$Y$68))*$E$68,"")</f>
        <v/>
      </c>
      <c r="G69" s="162" t="str">
        <f t="shared" ref="G69:Y69" si="33">IF(G68&lt;&gt;"",G68/(MAX($F$68:$Y$68))*$E$68,"")</f>
        <v/>
      </c>
      <c r="H69" s="162" t="str">
        <f t="shared" si="33"/>
        <v/>
      </c>
      <c r="I69" s="162" t="str">
        <f t="shared" si="33"/>
        <v/>
      </c>
      <c r="J69" s="162" t="str">
        <f t="shared" si="33"/>
        <v/>
      </c>
      <c r="K69" s="162" t="str">
        <f t="shared" si="33"/>
        <v/>
      </c>
      <c r="L69" s="162" t="str">
        <f t="shared" si="33"/>
        <v/>
      </c>
      <c r="M69" s="162" t="str">
        <f t="shared" si="33"/>
        <v/>
      </c>
      <c r="N69" s="162" t="str">
        <f t="shared" si="33"/>
        <v/>
      </c>
      <c r="O69" s="162" t="str">
        <f t="shared" si="33"/>
        <v/>
      </c>
      <c r="P69" s="162" t="str">
        <f t="shared" si="33"/>
        <v/>
      </c>
      <c r="Q69" s="162" t="str">
        <f t="shared" si="33"/>
        <v/>
      </c>
      <c r="R69" s="162" t="str">
        <f t="shared" si="33"/>
        <v/>
      </c>
      <c r="S69" s="162" t="str">
        <f t="shared" si="33"/>
        <v/>
      </c>
      <c r="T69" s="162" t="str">
        <f t="shared" si="33"/>
        <v/>
      </c>
      <c r="U69" s="162" t="str">
        <f t="shared" si="33"/>
        <v/>
      </c>
      <c r="V69" s="162" t="str">
        <f t="shared" si="33"/>
        <v/>
      </c>
      <c r="W69" s="162" t="str">
        <f t="shared" si="33"/>
        <v/>
      </c>
      <c r="X69" s="162" t="str">
        <f t="shared" si="33"/>
        <v/>
      </c>
      <c r="Y69" s="162" t="str">
        <f t="shared" si="33"/>
        <v/>
      </c>
      <c r="Z69" s="16"/>
      <c r="AA69" s="16"/>
      <c r="AB69" s="16"/>
    </row>
    <row r="70" spans="1:28" hidden="1" x14ac:dyDescent="0.3">
      <c r="B70" s="163"/>
      <c r="C70" s="164"/>
      <c r="D70" s="165" t="s">
        <v>51</v>
      </c>
      <c r="E70" s="166" t="str">
        <f t="shared" ref="E70:Y70" si="34">IF(SUM(E61:E67)&lt;&gt;0,SUM(E61:E67),"")</f>
        <v/>
      </c>
      <c r="F70" s="166" t="str">
        <f t="shared" si="34"/>
        <v/>
      </c>
      <c r="G70" s="166" t="str">
        <f t="shared" si="34"/>
        <v/>
      </c>
      <c r="H70" s="166" t="str">
        <f t="shared" si="34"/>
        <v/>
      </c>
      <c r="I70" s="166" t="str">
        <f t="shared" si="34"/>
        <v/>
      </c>
      <c r="J70" s="166" t="str">
        <f t="shared" si="34"/>
        <v/>
      </c>
      <c r="K70" s="166" t="str">
        <f t="shared" si="34"/>
        <v/>
      </c>
      <c r="L70" s="166" t="str">
        <f t="shared" si="34"/>
        <v/>
      </c>
      <c r="M70" s="166" t="str">
        <f t="shared" si="34"/>
        <v/>
      </c>
      <c r="N70" s="166" t="str">
        <f t="shared" si="34"/>
        <v/>
      </c>
      <c r="O70" s="166" t="str">
        <f t="shared" si="34"/>
        <v/>
      </c>
      <c r="P70" s="166" t="str">
        <f t="shared" si="34"/>
        <v/>
      </c>
      <c r="Q70" s="166" t="str">
        <f t="shared" si="34"/>
        <v/>
      </c>
      <c r="R70" s="166" t="str">
        <f t="shared" si="34"/>
        <v/>
      </c>
      <c r="S70" s="166" t="str">
        <f t="shared" si="34"/>
        <v/>
      </c>
      <c r="T70" s="166" t="str">
        <f t="shared" si="34"/>
        <v/>
      </c>
      <c r="U70" s="166" t="str">
        <f t="shared" si="34"/>
        <v/>
      </c>
      <c r="V70" s="166" t="str">
        <f t="shared" si="34"/>
        <v/>
      </c>
      <c r="W70" s="166" t="str">
        <f t="shared" si="34"/>
        <v/>
      </c>
      <c r="X70" s="166" t="str">
        <f t="shared" si="34"/>
        <v/>
      </c>
      <c r="Y70" s="166" t="str">
        <f t="shared" si="34"/>
        <v/>
      </c>
    </row>
    <row r="71" spans="1:28" hidden="1" x14ac:dyDescent="0.3">
      <c r="B71" s="163"/>
      <c r="C71" s="164"/>
      <c r="D71" s="165" t="s">
        <v>196</v>
      </c>
      <c r="E71" s="166"/>
      <c r="F71" s="166" t="str">
        <f>IF(F70&lt;&gt;"",F70/(MAX($F$70:$Y$70))*$E$70,"")</f>
        <v/>
      </c>
      <c r="G71" s="166" t="str">
        <f t="shared" ref="G71:Y71" si="35">IF(G70&lt;&gt;"",G70/(MAX($F$70:$Y$70))*$E$70,"")</f>
        <v/>
      </c>
      <c r="H71" s="166" t="str">
        <f t="shared" si="35"/>
        <v/>
      </c>
      <c r="I71" s="166" t="str">
        <f t="shared" si="35"/>
        <v/>
      </c>
      <c r="J71" s="166" t="str">
        <f t="shared" si="35"/>
        <v/>
      </c>
      <c r="K71" s="166" t="str">
        <f t="shared" si="35"/>
        <v/>
      </c>
      <c r="L71" s="166" t="str">
        <f t="shared" si="35"/>
        <v/>
      </c>
      <c r="M71" s="166" t="str">
        <f t="shared" si="35"/>
        <v/>
      </c>
      <c r="N71" s="166" t="str">
        <f t="shared" si="35"/>
        <v/>
      </c>
      <c r="O71" s="166" t="str">
        <f t="shared" si="35"/>
        <v/>
      </c>
      <c r="P71" s="166" t="str">
        <f t="shared" si="35"/>
        <v/>
      </c>
      <c r="Q71" s="166" t="str">
        <f t="shared" si="35"/>
        <v/>
      </c>
      <c r="R71" s="166" t="str">
        <f t="shared" si="35"/>
        <v/>
      </c>
      <c r="S71" s="166" t="str">
        <f t="shared" si="35"/>
        <v/>
      </c>
      <c r="T71" s="166" t="str">
        <f t="shared" si="35"/>
        <v/>
      </c>
      <c r="U71" s="166" t="str">
        <f t="shared" si="35"/>
        <v/>
      </c>
      <c r="V71" s="166" t="str">
        <f t="shared" si="35"/>
        <v/>
      </c>
      <c r="W71" s="166" t="str">
        <f t="shared" si="35"/>
        <v/>
      </c>
      <c r="X71" s="166" t="str">
        <f t="shared" si="35"/>
        <v/>
      </c>
      <c r="Y71" s="166" t="str">
        <f t="shared" si="35"/>
        <v/>
      </c>
    </row>
  </sheetData>
  <sheetProtection algorithmName="SHA-512" hashValue="Di9MykKnUgyyBZnjzCs5nqPLBozRA3NXvVPAiUKn3+mIwMtwA+mvoKYVOOuY5lSptBlWmG9rHOb+/0IuR9U5/g==" saltValue="4PqeFBrSzgLcakQcyEeYlA==" spinCount="100000" sheet="1" objects="1" scenarios="1"/>
  <mergeCells count="26">
    <mergeCell ref="C14:C16"/>
    <mergeCell ref="C11:C13"/>
    <mergeCell ref="C8:C10"/>
    <mergeCell ref="B47:B60"/>
    <mergeCell ref="B38:B46"/>
    <mergeCell ref="C41:C43"/>
    <mergeCell ref="C44:C46"/>
    <mergeCell ref="C47:C49"/>
    <mergeCell ref="C17:C20"/>
    <mergeCell ref="B36:D37"/>
    <mergeCell ref="C64:C65"/>
    <mergeCell ref="C66:C67"/>
    <mergeCell ref="B1:Y1"/>
    <mergeCell ref="B2:O2"/>
    <mergeCell ref="B3:Y3"/>
    <mergeCell ref="C50:C53"/>
    <mergeCell ref="C55:C60"/>
    <mergeCell ref="C61:C63"/>
    <mergeCell ref="B61:B67"/>
    <mergeCell ref="B28:B34"/>
    <mergeCell ref="B14:B27"/>
    <mergeCell ref="B5:B13"/>
    <mergeCell ref="C28:C30"/>
    <mergeCell ref="C22:C27"/>
    <mergeCell ref="C5:C7"/>
    <mergeCell ref="C38:C40"/>
  </mergeCells>
  <phoneticPr fontId="3" type="noConversion"/>
  <conditionalFormatting sqref="E5:E34 E38:E67">
    <cfRule type="cellIs" dxfId="29" priority="2" stopIfTrue="1" operator="notBetween">
      <formula>0</formula>
      <formula>100</formula>
    </cfRule>
  </conditionalFormatting>
  <conditionalFormatting sqref="F5:Y34">
    <cfRule type="cellIs" dxfId="28" priority="3" stopIfTrue="1" operator="lessThan">
      <formula>0</formula>
    </cfRule>
    <cfRule type="cellIs" dxfId="27" priority="4" stopIfTrue="1" operator="greaterThan">
      <formula>10</formula>
    </cfRule>
  </conditionalFormatting>
  <conditionalFormatting sqref="F4">
    <cfRule type="cellIs" dxfId="26" priority="5" stopIfTrue="1" operator="notEqual">
      <formula>"Nr. 1"</formula>
    </cfRule>
  </conditionalFormatting>
  <conditionalFormatting sqref="G4">
    <cfRule type="cellIs" dxfId="25" priority="6" stopIfTrue="1" operator="notEqual">
      <formula>"Nr. 2"</formula>
    </cfRule>
  </conditionalFormatting>
  <conditionalFormatting sqref="H4">
    <cfRule type="cellIs" dxfId="24" priority="7" stopIfTrue="1" operator="notEqual">
      <formula>"Nr. 3"</formula>
    </cfRule>
  </conditionalFormatting>
  <conditionalFormatting sqref="I4">
    <cfRule type="cellIs" dxfId="23" priority="8" stopIfTrue="1" operator="notEqual">
      <formula>"Nr. 4"</formula>
    </cfRule>
  </conditionalFormatting>
  <conditionalFormatting sqref="J4">
    <cfRule type="cellIs" dxfId="22" priority="9" stopIfTrue="1" operator="notEqual">
      <formula>"Nr. 5"</formula>
    </cfRule>
  </conditionalFormatting>
  <conditionalFormatting sqref="K4">
    <cfRule type="cellIs" dxfId="21" priority="10" stopIfTrue="1" operator="notEqual">
      <formula>"Nr. 6"</formula>
    </cfRule>
  </conditionalFormatting>
  <conditionalFormatting sqref="L4">
    <cfRule type="cellIs" dxfId="20" priority="11" stopIfTrue="1" operator="notEqual">
      <formula>"Nr. 7"</formula>
    </cfRule>
  </conditionalFormatting>
  <conditionalFormatting sqref="M4:P4">
    <cfRule type="cellIs" dxfId="19" priority="12" stopIfTrue="1" operator="notEqual">
      <formula>"Nr. 8"</formula>
    </cfRule>
  </conditionalFormatting>
  <conditionalFormatting sqref="Q4">
    <cfRule type="cellIs" dxfId="18" priority="16" stopIfTrue="1" operator="notEqual">
      <formula>"Nr. 12"</formula>
    </cfRule>
  </conditionalFormatting>
  <conditionalFormatting sqref="R4">
    <cfRule type="cellIs" dxfId="17" priority="17" stopIfTrue="1" operator="notEqual">
      <formula>"Nr. 13"</formula>
    </cfRule>
  </conditionalFormatting>
  <conditionalFormatting sqref="S4">
    <cfRule type="cellIs" dxfId="16" priority="18" stopIfTrue="1" operator="notEqual">
      <formula>"Nr. 14"</formula>
    </cfRule>
  </conditionalFormatting>
  <conditionalFormatting sqref="T4">
    <cfRule type="cellIs" dxfId="15" priority="19" stopIfTrue="1" operator="notEqual">
      <formula>"Nr. 15"</formula>
    </cfRule>
  </conditionalFormatting>
  <conditionalFormatting sqref="U4">
    <cfRule type="cellIs" dxfId="14" priority="20" stopIfTrue="1" operator="notEqual">
      <formula>"Nr. 16"</formula>
    </cfRule>
  </conditionalFormatting>
  <conditionalFormatting sqref="V4">
    <cfRule type="cellIs" dxfId="13" priority="21" stopIfTrue="1" operator="notEqual">
      <formula>"Nr. 17"</formula>
    </cfRule>
  </conditionalFormatting>
  <conditionalFormatting sqref="W4">
    <cfRule type="cellIs" dxfId="12" priority="22" stopIfTrue="1" operator="notEqual">
      <formula>"Nr. 18"</formula>
    </cfRule>
  </conditionalFormatting>
  <conditionalFormatting sqref="X4">
    <cfRule type="cellIs" dxfId="11" priority="23" stopIfTrue="1" operator="notEqual">
      <formula>"Nr. 19"</formula>
    </cfRule>
  </conditionalFormatting>
  <conditionalFormatting sqref="Y4">
    <cfRule type="cellIs" dxfId="10" priority="24" stopIfTrue="1" operator="notEqual">
      <formula>"Nr. 20"</formula>
    </cfRule>
  </conditionalFormatting>
  <conditionalFormatting sqref="D5:D24 D38:D57">
    <cfRule type="cellIs" dxfId="9" priority="25" stopIfTrue="1" operator="equal">
      <formula>"Ikke i bruk"</formula>
    </cfRule>
  </conditionalFormatting>
  <pageMargins left="0.78740157480314965" right="0.78740157480314965" top="0.98425196850393704" bottom="0.98425196850393704" header="0.51181102362204722" footer="0.51181102362204722"/>
  <pageSetup paperSize="9" scale="63" orientation="landscape" horizontalDpi="300" verticalDpi="300" r:id="rId1"/>
  <headerFooter alignWithMargins="0">
    <oddHeader>&amp;CHøyeste verdi v4.0</oddHeader>
    <oddFooter>&amp;CCopyright 2012, NHO Service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A1:N27"/>
  <sheetViews>
    <sheetView showGridLines="0" zoomScaleNormal="100" zoomScalePageLayoutView="150" workbookViewId="0">
      <selection activeCell="A14" sqref="A14"/>
    </sheetView>
  </sheetViews>
  <sheetFormatPr baseColWidth="10" defaultRowHeight="13.2" x14ac:dyDescent="0.25"/>
  <cols>
    <col min="1" max="1" width="3.88671875" customWidth="1"/>
    <col min="2" max="2" width="12.6640625" style="2" customWidth="1"/>
    <col min="3" max="3" width="41.88671875" style="2" customWidth="1"/>
    <col min="4" max="4" width="19.44140625" style="2" customWidth="1"/>
    <col min="5" max="6" width="17" style="2" customWidth="1"/>
    <col min="7" max="7" width="17" customWidth="1"/>
    <col min="8" max="8" width="11.88671875" hidden="1" customWidth="1"/>
    <col min="9" max="10" width="11.44140625" style="2" hidden="1" customWidth="1"/>
    <col min="11" max="11" width="11.44140625" hidden="1" customWidth="1"/>
    <col min="12" max="12" width="14.33203125" hidden="1" customWidth="1"/>
    <col min="13" max="13" width="12.5546875" hidden="1" customWidth="1"/>
    <col min="14" max="14" width="6" customWidth="1"/>
    <col min="16" max="16" width="14.33203125" bestFit="1" customWidth="1"/>
    <col min="17" max="17" width="12.5546875" bestFit="1" customWidth="1"/>
  </cols>
  <sheetData>
    <row r="1" spans="1:14" ht="62.25" customHeight="1" thickBot="1" x14ac:dyDescent="0.3">
      <c r="A1" s="16"/>
      <c r="B1" s="404" t="str">
        <f>HLOOKUP(Tildeling!$H$7,Tekst,Tildeling!$H$22)</f>
        <v>Pris</v>
      </c>
      <c r="C1" s="405" t="str">
        <f>HLOOKUP(Tildeling!$H$7,Tekst,Tildeling!$H$21)</f>
        <v>Normalisert kvalitetspoeng</v>
      </c>
      <c r="D1" s="405"/>
      <c r="E1" s="405" t="str">
        <f>HLOOKUP(Tildeling!$H$7,Tekst,Tildeling!$H$21)</f>
        <v>Normalisert kvalitetspoeng</v>
      </c>
      <c r="F1" s="405"/>
      <c r="G1" s="406" t="str">
        <f>HLOOKUP(Tildeling!$H$7,Tekst,Tildeling!$H$21)</f>
        <v>Normalisert kvalitetspoeng</v>
      </c>
      <c r="H1" s="16"/>
    </row>
    <row r="2" spans="1:14" s="43" customFormat="1" ht="18" thickBot="1" x14ac:dyDescent="0.3">
      <c r="A2" s="42"/>
      <c r="B2" s="478" t="str">
        <f>IF(Leverandører!D2&lt;&gt;"",Navn,"")</f>
        <v/>
      </c>
      <c r="C2" s="479"/>
      <c r="D2" s="479"/>
      <c r="E2" s="479"/>
      <c r="F2" s="479"/>
      <c r="G2" s="480"/>
      <c r="I2" s="264" t="s">
        <v>31</v>
      </c>
      <c r="J2" s="266" t="s">
        <v>215</v>
      </c>
      <c r="K2" s="266" t="s">
        <v>217</v>
      </c>
    </row>
    <row r="3" spans="1:14" s="43" customFormat="1" ht="18" thickBot="1" x14ac:dyDescent="0.3">
      <c r="A3" s="42"/>
      <c r="B3" s="481" t="str">
        <f>HLOOKUP(Tildeling!$H$7,Tekst,Tildeling!$H$23)</f>
        <v>Antall poeng tildelt PRIS</v>
      </c>
      <c r="C3" s="482"/>
      <c r="D3" s="482"/>
      <c r="E3" s="482"/>
      <c r="F3" s="483"/>
      <c r="G3" s="199" t="str">
        <f>IF(Tildeling!E4&lt;&gt;"",Tildeling!E4,"")</f>
        <v/>
      </c>
      <c r="I3" s="261">
        <f>MAX(G6:G25)</f>
        <v>0</v>
      </c>
      <c r="J3" s="303">
        <v>3</v>
      </c>
      <c r="K3" s="270">
        <v>0.25</v>
      </c>
    </row>
    <row r="4" spans="1:14" s="43" customFormat="1" ht="21" customHeight="1" thickBot="1" x14ac:dyDescent="0.3">
      <c r="A4" s="42"/>
      <c r="B4" s="484" t="s">
        <v>218</v>
      </c>
      <c r="C4" s="485"/>
      <c r="D4" s="485"/>
      <c r="E4" s="301"/>
      <c r="F4" s="301"/>
      <c r="G4" s="302"/>
      <c r="H4" s="42"/>
      <c r="I4" s="263" t="s">
        <v>214</v>
      </c>
      <c r="J4" s="267" t="s">
        <v>213</v>
      </c>
      <c r="K4" s="265" t="s">
        <v>216</v>
      </c>
    </row>
    <row r="5" spans="1:14" s="43" customFormat="1" ht="37.5" customHeight="1" x14ac:dyDescent="0.25">
      <c r="A5" s="42"/>
      <c r="B5" s="200" t="str">
        <f>HLOOKUP(Tildeling!$H$7,Tekst,Tildeling!$H$25)</f>
        <v>Nr.</v>
      </c>
      <c r="C5" s="201" t="str">
        <f>HLOOKUP(Tildeling!$H$7,Tekst,Tildeling!$H$26)</f>
        <v>Firmanavn</v>
      </c>
      <c r="D5" s="209" t="s">
        <v>272</v>
      </c>
      <c r="E5" s="209" t="s">
        <v>273</v>
      </c>
      <c r="F5" s="202" t="s">
        <v>274</v>
      </c>
      <c r="G5" s="232" t="str">
        <f>HLOOKUP(Tildeling!$H$7,Tekst,Tildeling!$H$27)</f>
        <v>Prispoeng</v>
      </c>
      <c r="H5" s="42"/>
      <c r="I5" s="262">
        <v>1</v>
      </c>
      <c r="J5" s="266">
        <v>2</v>
      </c>
      <c r="K5" s="266">
        <v>3</v>
      </c>
    </row>
    <row r="6" spans="1:14" s="43" customFormat="1" ht="18.75" customHeight="1" x14ac:dyDescent="0.25">
      <c r="A6" s="42"/>
      <c r="B6" s="203" t="str">
        <f>IF(C6&lt;&gt;"",1,"")</f>
        <v/>
      </c>
      <c r="C6" s="204" t="str">
        <f>IF(Kvalifisering!K8="Kvalifisert",Leverandører!C6,"")</f>
        <v/>
      </c>
      <c r="D6" s="205"/>
      <c r="E6" s="205"/>
      <c r="F6" s="205" t="str">
        <f>IF(B6&lt;&gt;"",SUM(D6:E6),"")</f>
        <v/>
      </c>
      <c r="G6" s="284" t="str">
        <f t="shared" ref="G6:G25" si="0">IF(F6&lt;&gt;"",HLOOKUP($J$3,$I$5:$K$25,H6),"")</f>
        <v/>
      </c>
      <c r="H6" s="269">
        <v>2</v>
      </c>
      <c r="I6" s="288" t="str">
        <f t="shared" ref="I6:I25" si="1">IF(F6&lt;&gt;"",$G$3-(F6-MIN($F$6:$F$25))/MIN($F$6:$F$25)*$G$3,"")</f>
        <v/>
      </c>
      <c r="J6" s="288" t="str">
        <f t="shared" ref="J6:J25" si="2">IF(F6&lt;&gt;"",MIN($F$6:$F$25)/F6*$G$3,"")</f>
        <v/>
      </c>
      <c r="K6" s="283" t="e">
        <f t="shared" ref="K6:K25" si="3">IF((F6-$M$8)/$M$8&lt;$M$12,I6,($M$11*($M$8*(1+$M$12)))/F6)</f>
        <v>#VALUE!</v>
      </c>
      <c r="L6" s="282" t="s">
        <v>220</v>
      </c>
      <c r="M6" s="276" t="str">
        <f>G3</f>
        <v/>
      </c>
      <c r="N6" s="299" t="str">
        <f>IF(C6&lt;&gt;"",_xlfn.RANK.EQ(G6,$G$6:$G$25),"")</f>
        <v/>
      </c>
    </row>
    <row r="7" spans="1:14" s="43" customFormat="1" ht="18.75" customHeight="1" x14ac:dyDescent="0.25">
      <c r="A7" s="42"/>
      <c r="B7" s="203" t="str">
        <f>IF(C7&lt;&gt;"",2,"")</f>
        <v/>
      </c>
      <c r="C7" s="204" t="str">
        <f>IF(Kvalifisering!K9="Kvalifisert",Leverandører!C7,"")</f>
        <v/>
      </c>
      <c r="D7" s="205"/>
      <c r="E7" s="205"/>
      <c r="F7" s="205" t="str">
        <f t="shared" ref="F7:F25" si="4">IF(B7&lt;&gt;"",SUM(D7:E7),"")</f>
        <v/>
      </c>
      <c r="G7" s="284" t="str">
        <f t="shared" si="0"/>
        <v/>
      </c>
      <c r="H7" s="268">
        <v>3</v>
      </c>
      <c r="I7" s="288" t="str">
        <f t="shared" si="1"/>
        <v/>
      </c>
      <c r="J7" s="288" t="str">
        <f t="shared" si="2"/>
        <v/>
      </c>
      <c r="K7" s="283" t="e">
        <f t="shared" si="3"/>
        <v>#VALUE!</v>
      </c>
      <c r="L7" s="282" t="s">
        <v>221</v>
      </c>
      <c r="M7" s="277">
        <f>MAX(F6:F25)</f>
        <v>0</v>
      </c>
      <c r="N7" s="299" t="str">
        <f t="shared" ref="N7:N25" si="5">IF(C7&lt;&gt;"",_xlfn.RANK.EQ(G7,$G$6:$G$25),"")</f>
        <v/>
      </c>
    </row>
    <row r="8" spans="1:14" s="43" customFormat="1" ht="18.75" customHeight="1" x14ac:dyDescent="0.25">
      <c r="A8" s="42"/>
      <c r="B8" s="203" t="str">
        <f>IF(C8&lt;&gt;"",3,"")</f>
        <v/>
      </c>
      <c r="C8" s="204" t="str">
        <f>IF(Kvalifisering!K10="Kvalifisert",Leverandører!C8,"")</f>
        <v/>
      </c>
      <c r="D8" s="205"/>
      <c r="E8" s="205"/>
      <c r="F8" s="205" t="str">
        <f t="shared" si="4"/>
        <v/>
      </c>
      <c r="G8" s="284" t="str">
        <f t="shared" si="0"/>
        <v/>
      </c>
      <c r="H8" s="269">
        <v>4</v>
      </c>
      <c r="I8" s="288" t="str">
        <f t="shared" si="1"/>
        <v/>
      </c>
      <c r="J8" s="288" t="str">
        <f t="shared" si="2"/>
        <v/>
      </c>
      <c r="K8" s="283" t="e">
        <f t="shared" si="3"/>
        <v>#VALUE!</v>
      </c>
      <c r="L8" s="282" t="s">
        <v>222</v>
      </c>
      <c r="M8" s="277">
        <f>MIN(F6:F25)</f>
        <v>0</v>
      </c>
      <c r="N8" s="299" t="str">
        <f t="shared" si="5"/>
        <v/>
      </c>
    </row>
    <row r="9" spans="1:14" s="43" customFormat="1" ht="18.75" customHeight="1" x14ac:dyDescent="0.25">
      <c r="A9" s="42"/>
      <c r="B9" s="203" t="str">
        <f>IF(C9&lt;&gt;"",4,"")</f>
        <v/>
      </c>
      <c r="C9" s="204" t="str">
        <f>IF(Kvalifisering!K11="Kvalifisert",Leverandører!C9,"")</f>
        <v/>
      </c>
      <c r="D9" s="205"/>
      <c r="E9" s="205"/>
      <c r="F9" s="205" t="str">
        <f t="shared" si="4"/>
        <v/>
      </c>
      <c r="G9" s="284" t="str">
        <f t="shared" si="0"/>
        <v/>
      </c>
      <c r="H9" s="268">
        <v>5</v>
      </c>
      <c r="I9" s="288" t="str">
        <f t="shared" si="1"/>
        <v/>
      </c>
      <c r="J9" s="288" t="str">
        <f t="shared" si="2"/>
        <v/>
      </c>
      <c r="K9" s="283" t="e">
        <f t="shared" si="3"/>
        <v>#VALUE!</v>
      </c>
      <c r="L9" s="282" t="s">
        <v>223</v>
      </c>
      <c r="M9" s="278">
        <f>M7-M8</f>
        <v>0</v>
      </c>
      <c r="N9" s="299" t="str">
        <f t="shared" si="5"/>
        <v/>
      </c>
    </row>
    <row r="10" spans="1:14" s="43" customFormat="1" ht="18.75" customHeight="1" x14ac:dyDescent="0.25">
      <c r="A10" s="42"/>
      <c r="B10" s="203" t="str">
        <f>IF(C10&lt;&gt;"",5,"")</f>
        <v/>
      </c>
      <c r="C10" s="204" t="str">
        <f>IF(Kvalifisering!K12="Kvalifisert",Leverandører!C10,"")</f>
        <v/>
      </c>
      <c r="D10" s="205"/>
      <c r="E10" s="205"/>
      <c r="F10" s="205" t="str">
        <f t="shared" si="4"/>
        <v/>
      </c>
      <c r="G10" s="284" t="str">
        <f t="shared" si="0"/>
        <v/>
      </c>
      <c r="H10" s="269">
        <v>6</v>
      </c>
      <c r="I10" s="288" t="str">
        <f t="shared" si="1"/>
        <v/>
      </c>
      <c r="J10" s="288" t="str">
        <f t="shared" si="2"/>
        <v/>
      </c>
      <c r="K10" s="283" t="e">
        <f t="shared" si="3"/>
        <v>#VALUE!</v>
      </c>
      <c r="L10" s="282" t="s">
        <v>217</v>
      </c>
      <c r="M10" s="279">
        <f>K3</f>
        <v>0.25</v>
      </c>
      <c r="N10" s="299" t="str">
        <f t="shared" si="5"/>
        <v/>
      </c>
    </row>
    <row r="11" spans="1:14" s="43" customFormat="1" ht="18.75" customHeight="1" x14ac:dyDescent="0.25">
      <c r="A11" s="42"/>
      <c r="B11" s="203" t="str">
        <f>IF(C11&lt;&gt;"",6,"")</f>
        <v/>
      </c>
      <c r="C11" s="204" t="str">
        <f>IF(Kvalifisering!K13="Kvalifisert",Leverandører!C11,"")</f>
        <v/>
      </c>
      <c r="D11" s="205"/>
      <c r="E11" s="205"/>
      <c r="F11" s="205" t="str">
        <f t="shared" si="4"/>
        <v/>
      </c>
      <c r="G11" s="284" t="str">
        <f t="shared" si="0"/>
        <v/>
      </c>
      <c r="H11" s="268">
        <v>7</v>
      </c>
      <c r="I11" s="288" t="str">
        <f t="shared" si="1"/>
        <v/>
      </c>
      <c r="J11" s="288" t="str">
        <f t="shared" si="2"/>
        <v/>
      </c>
      <c r="K11" s="283" t="e">
        <f t="shared" si="3"/>
        <v>#VALUE!</v>
      </c>
      <c r="L11" s="282" t="s">
        <v>224</v>
      </c>
      <c r="M11" s="280" t="e">
        <f>M10*G3</f>
        <v>#VALUE!</v>
      </c>
      <c r="N11" s="299" t="str">
        <f t="shared" si="5"/>
        <v/>
      </c>
    </row>
    <row r="12" spans="1:14" s="43" customFormat="1" ht="18.75" customHeight="1" x14ac:dyDescent="0.25">
      <c r="A12" s="42"/>
      <c r="B12" s="203" t="str">
        <f>IF(C12&lt;&gt;"",7,"")</f>
        <v/>
      </c>
      <c r="C12" s="204" t="str">
        <f>IF(Kvalifisering!K14="Kvalifisert",Leverandører!C12,"")</f>
        <v/>
      </c>
      <c r="D12" s="205"/>
      <c r="E12" s="205"/>
      <c r="F12" s="205" t="str">
        <f t="shared" si="4"/>
        <v/>
      </c>
      <c r="G12" s="284" t="str">
        <f t="shared" si="0"/>
        <v/>
      </c>
      <c r="H12" s="269">
        <v>8</v>
      </c>
      <c r="I12" s="288" t="str">
        <f t="shared" si="1"/>
        <v/>
      </c>
      <c r="J12" s="288" t="str">
        <f t="shared" si="2"/>
        <v/>
      </c>
      <c r="K12" s="283" t="e">
        <f t="shared" si="3"/>
        <v>#VALUE!</v>
      </c>
      <c r="L12" s="282" t="s">
        <v>225</v>
      </c>
      <c r="M12" s="281" t="e">
        <f>(G3-M11)/G3+0.0000000001</f>
        <v>#VALUE!</v>
      </c>
      <c r="N12" s="299" t="str">
        <f t="shared" si="5"/>
        <v/>
      </c>
    </row>
    <row r="13" spans="1:14" s="43" customFormat="1" ht="18.75" customHeight="1" x14ac:dyDescent="0.25">
      <c r="A13" s="42"/>
      <c r="B13" s="203" t="str">
        <f>IF(C13&lt;&gt;"",8,"")</f>
        <v/>
      </c>
      <c r="C13" s="204" t="str">
        <f>IF(Kvalifisering!K15="Kvalifisert",Leverandører!C13,"")</f>
        <v/>
      </c>
      <c r="D13" s="205"/>
      <c r="E13" s="205"/>
      <c r="F13" s="205" t="str">
        <f t="shared" si="4"/>
        <v/>
      </c>
      <c r="G13" s="284" t="str">
        <f t="shared" si="0"/>
        <v/>
      </c>
      <c r="H13" s="268">
        <v>9</v>
      </c>
      <c r="I13" s="288" t="str">
        <f t="shared" si="1"/>
        <v/>
      </c>
      <c r="J13" s="288" t="str">
        <f t="shared" si="2"/>
        <v/>
      </c>
      <c r="K13" s="283" t="e">
        <f t="shared" si="3"/>
        <v>#VALUE!</v>
      </c>
      <c r="N13" s="299" t="str">
        <f t="shared" si="5"/>
        <v/>
      </c>
    </row>
    <row r="14" spans="1:14" s="43" customFormat="1" ht="18.75" customHeight="1" x14ac:dyDescent="0.25">
      <c r="A14" s="42"/>
      <c r="B14" s="203" t="str">
        <f>IF(C14&lt;&gt;"",9,"")</f>
        <v/>
      </c>
      <c r="C14" s="204" t="str">
        <f>IF(Kvalifisering!K16="Kvalifisert",Leverandører!C14,"")</f>
        <v/>
      </c>
      <c r="D14" s="205"/>
      <c r="E14" s="205"/>
      <c r="F14" s="205" t="str">
        <f t="shared" si="4"/>
        <v/>
      </c>
      <c r="G14" s="284" t="str">
        <f t="shared" si="0"/>
        <v/>
      </c>
      <c r="H14" s="269">
        <v>10</v>
      </c>
      <c r="I14" s="288" t="str">
        <f t="shared" si="1"/>
        <v/>
      </c>
      <c r="J14" s="288" t="str">
        <f t="shared" si="2"/>
        <v/>
      </c>
      <c r="K14" s="283" t="e">
        <f t="shared" si="3"/>
        <v>#VALUE!</v>
      </c>
      <c r="N14" s="299" t="str">
        <f t="shared" si="5"/>
        <v/>
      </c>
    </row>
    <row r="15" spans="1:14" s="43" customFormat="1" ht="18.75" customHeight="1" x14ac:dyDescent="0.25">
      <c r="A15" s="42"/>
      <c r="B15" s="203" t="str">
        <f>IF(C15&lt;&gt;"",10,"")</f>
        <v/>
      </c>
      <c r="C15" s="204" t="str">
        <f>IF(Kvalifisering!K17="Kvalifisert",Leverandører!C15,"")</f>
        <v/>
      </c>
      <c r="D15" s="205"/>
      <c r="E15" s="205"/>
      <c r="F15" s="205" t="str">
        <f t="shared" si="4"/>
        <v/>
      </c>
      <c r="G15" s="284" t="str">
        <f t="shared" si="0"/>
        <v/>
      </c>
      <c r="H15" s="268">
        <v>11</v>
      </c>
      <c r="I15" s="288" t="str">
        <f t="shared" si="1"/>
        <v/>
      </c>
      <c r="J15" s="288" t="str">
        <f t="shared" si="2"/>
        <v/>
      </c>
      <c r="K15" s="283" t="e">
        <f t="shared" si="3"/>
        <v>#VALUE!</v>
      </c>
      <c r="N15" s="299" t="str">
        <f t="shared" si="5"/>
        <v/>
      </c>
    </row>
    <row r="16" spans="1:14" s="43" customFormat="1" ht="18.75" customHeight="1" x14ac:dyDescent="0.25">
      <c r="A16" s="42"/>
      <c r="B16" s="203" t="str">
        <f>IF(C16&lt;&gt;"",11,"")</f>
        <v/>
      </c>
      <c r="C16" s="204" t="str">
        <f>IF(Kvalifisering!K18="Kvalifisert",Leverandører!C16,"")</f>
        <v/>
      </c>
      <c r="D16" s="205"/>
      <c r="E16" s="205"/>
      <c r="F16" s="205" t="str">
        <f t="shared" si="4"/>
        <v/>
      </c>
      <c r="G16" s="284" t="str">
        <f t="shared" si="0"/>
        <v/>
      </c>
      <c r="H16" s="269">
        <v>12</v>
      </c>
      <c r="I16" s="288" t="str">
        <f t="shared" si="1"/>
        <v/>
      </c>
      <c r="J16" s="288" t="str">
        <f t="shared" si="2"/>
        <v/>
      </c>
      <c r="K16" s="283" t="e">
        <f t="shared" si="3"/>
        <v>#VALUE!</v>
      </c>
      <c r="N16" s="299" t="str">
        <f t="shared" si="5"/>
        <v/>
      </c>
    </row>
    <row r="17" spans="1:14" s="43" customFormat="1" ht="18.75" customHeight="1" x14ac:dyDescent="0.25">
      <c r="A17" s="42"/>
      <c r="B17" s="203" t="str">
        <f>IF(C17&lt;&gt;"",12,"")</f>
        <v/>
      </c>
      <c r="C17" s="204" t="str">
        <f>IF(Kvalifisering!K19="Kvalifisert",Leverandører!C17,"")</f>
        <v/>
      </c>
      <c r="D17" s="205"/>
      <c r="E17" s="205"/>
      <c r="F17" s="205" t="str">
        <f t="shared" si="4"/>
        <v/>
      </c>
      <c r="G17" s="284" t="str">
        <f t="shared" si="0"/>
        <v/>
      </c>
      <c r="H17" s="268">
        <v>13</v>
      </c>
      <c r="I17" s="288" t="str">
        <f t="shared" si="1"/>
        <v/>
      </c>
      <c r="J17" s="288" t="str">
        <f t="shared" si="2"/>
        <v/>
      </c>
      <c r="K17" s="283" t="e">
        <f t="shared" si="3"/>
        <v>#VALUE!</v>
      </c>
      <c r="N17" s="299" t="str">
        <f t="shared" si="5"/>
        <v/>
      </c>
    </row>
    <row r="18" spans="1:14" s="43" customFormat="1" ht="18.75" customHeight="1" x14ac:dyDescent="0.25">
      <c r="A18" s="42"/>
      <c r="B18" s="203" t="str">
        <f>IF(C18&lt;&gt;"",13,"")</f>
        <v/>
      </c>
      <c r="C18" s="204" t="str">
        <f>IF(Kvalifisering!K20="Kvalifisert",Leverandører!C18,"")</f>
        <v/>
      </c>
      <c r="D18" s="205"/>
      <c r="E18" s="205"/>
      <c r="F18" s="205" t="str">
        <f t="shared" si="4"/>
        <v/>
      </c>
      <c r="G18" s="284" t="str">
        <f t="shared" si="0"/>
        <v/>
      </c>
      <c r="H18" s="269">
        <v>14</v>
      </c>
      <c r="I18" s="288" t="str">
        <f t="shared" si="1"/>
        <v/>
      </c>
      <c r="J18" s="288" t="str">
        <f t="shared" si="2"/>
        <v/>
      </c>
      <c r="K18" s="283" t="e">
        <f t="shared" si="3"/>
        <v>#VALUE!</v>
      </c>
      <c r="N18" s="299" t="str">
        <f t="shared" si="5"/>
        <v/>
      </c>
    </row>
    <row r="19" spans="1:14" s="43" customFormat="1" ht="18.75" customHeight="1" x14ac:dyDescent="0.25">
      <c r="A19" s="42"/>
      <c r="B19" s="203" t="str">
        <f>IF(C19&lt;&gt;"",14,"")</f>
        <v/>
      </c>
      <c r="C19" s="204" t="str">
        <f>IF(Kvalifisering!K21="Kvalifisert",Leverandører!C19,"")</f>
        <v/>
      </c>
      <c r="D19" s="205"/>
      <c r="E19" s="205"/>
      <c r="F19" s="205" t="str">
        <f t="shared" si="4"/>
        <v/>
      </c>
      <c r="G19" s="284" t="str">
        <f t="shared" si="0"/>
        <v/>
      </c>
      <c r="H19" s="268">
        <v>15</v>
      </c>
      <c r="I19" s="288" t="str">
        <f t="shared" si="1"/>
        <v/>
      </c>
      <c r="J19" s="288" t="str">
        <f t="shared" si="2"/>
        <v/>
      </c>
      <c r="K19" s="283" t="e">
        <f t="shared" si="3"/>
        <v>#VALUE!</v>
      </c>
      <c r="N19" s="299" t="str">
        <f t="shared" si="5"/>
        <v/>
      </c>
    </row>
    <row r="20" spans="1:14" s="43" customFormat="1" ht="18.75" customHeight="1" x14ac:dyDescent="0.25">
      <c r="A20" s="42"/>
      <c r="B20" s="203" t="str">
        <f>IF(C20&lt;&gt;"",15,"")</f>
        <v/>
      </c>
      <c r="C20" s="204" t="str">
        <f>IF(Kvalifisering!K22="Kvalifisert",Leverandører!C20,"")</f>
        <v/>
      </c>
      <c r="D20" s="205"/>
      <c r="E20" s="205"/>
      <c r="F20" s="205" t="str">
        <f t="shared" si="4"/>
        <v/>
      </c>
      <c r="G20" s="284" t="str">
        <f t="shared" si="0"/>
        <v/>
      </c>
      <c r="H20" s="269">
        <v>16</v>
      </c>
      <c r="I20" s="288" t="str">
        <f t="shared" si="1"/>
        <v/>
      </c>
      <c r="J20" s="288" t="str">
        <f t="shared" si="2"/>
        <v/>
      </c>
      <c r="K20" s="283" t="e">
        <f t="shared" si="3"/>
        <v>#VALUE!</v>
      </c>
      <c r="N20" s="299" t="str">
        <f t="shared" si="5"/>
        <v/>
      </c>
    </row>
    <row r="21" spans="1:14" s="43" customFormat="1" ht="18.75" customHeight="1" x14ac:dyDescent="0.25">
      <c r="A21" s="42"/>
      <c r="B21" s="203" t="str">
        <f>IF(C21&lt;&gt;"",16,"")</f>
        <v/>
      </c>
      <c r="C21" s="204" t="str">
        <f>IF(Kvalifisering!K23="Kvalifisert",Leverandører!C21,"")</f>
        <v/>
      </c>
      <c r="D21" s="205"/>
      <c r="E21" s="205"/>
      <c r="F21" s="205" t="str">
        <f t="shared" si="4"/>
        <v/>
      </c>
      <c r="G21" s="284" t="str">
        <f t="shared" si="0"/>
        <v/>
      </c>
      <c r="H21" s="268">
        <v>17</v>
      </c>
      <c r="I21" s="288" t="str">
        <f t="shared" si="1"/>
        <v/>
      </c>
      <c r="J21" s="288" t="str">
        <f t="shared" si="2"/>
        <v/>
      </c>
      <c r="K21" s="283" t="e">
        <f t="shared" si="3"/>
        <v>#VALUE!</v>
      </c>
      <c r="N21" s="299" t="str">
        <f t="shared" si="5"/>
        <v/>
      </c>
    </row>
    <row r="22" spans="1:14" s="43" customFormat="1" ht="18.75" customHeight="1" x14ac:dyDescent="0.25">
      <c r="A22" s="42"/>
      <c r="B22" s="203" t="str">
        <f>IF(C22&lt;&gt;"",17,"")</f>
        <v/>
      </c>
      <c r="C22" s="204" t="str">
        <f>IF(Kvalifisering!K24="Kvalifisert",Leverandører!C22,"")</f>
        <v/>
      </c>
      <c r="D22" s="205"/>
      <c r="E22" s="205"/>
      <c r="F22" s="205" t="str">
        <f t="shared" si="4"/>
        <v/>
      </c>
      <c r="G22" s="284" t="str">
        <f t="shared" si="0"/>
        <v/>
      </c>
      <c r="H22" s="269">
        <v>18</v>
      </c>
      <c r="I22" s="288" t="str">
        <f t="shared" si="1"/>
        <v/>
      </c>
      <c r="J22" s="288" t="str">
        <f t="shared" si="2"/>
        <v/>
      </c>
      <c r="K22" s="283" t="e">
        <f t="shared" si="3"/>
        <v>#VALUE!</v>
      </c>
      <c r="N22" s="299" t="str">
        <f t="shared" si="5"/>
        <v/>
      </c>
    </row>
    <row r="23" spans="1:14" s="43" customFormat="1" ht="18.75" customHeight="1" x14ac:dyDescent="0.25">
      <c r="A23" s="42"/>
      <c r="B23" s="203" t="str">
        <f>IF(C23&lt;&gt;"",18,"")</f>
        <v/>
      </c>
      <c r="C23" s="204" t="str">
        <f>IF(Kvalifisering!K25="Kvalifisert",Leverandører!C23,"")</f>
        <v/>
      </c>
      <c r="D23" s="205"/>
      <c r="E23" s="205"/>
      <c r="F23" s="205" t="str">
        <f t="shared" si="4"/>
        <v/>
      </c>
      <c r="G23" s="284" t="str">
        <f t="shared" si="0"/>
        <v/>
      </c>
      <c r="H23" s="268">
        <v>19</v>
      </c>
      <c r="I23" s="288" t="str">
        <f t="shared" si="1"/>
        <v/>
      </c>
      <c r="J23" s="288" t="str">
        <f t="shared" si="2"/>
        <v/>
      </c>
      <c r="K23" s="283" t="e">
        <f t="shared" si="3"/>
        <v>#VALUE!</v>
      </c>
      <c r="N23" s="299" t="str">
        <f t="shared" si="5"/>
        <v/>
      </c>
    </row>
    <row r="24" spans="1:14" s="43" customFormat="1" ht="18.75" customHeight="1" x14ac:dyDescent="0.25">
      <c r="A24" s="42"/>
      <c r="B24" s="203" t="str">
        <f>IF(C24&lt;&gt;"",19,"")</f>
        <v/>
      </c>
      <c r="C24" s="204" t="str">
        <f>IF(Kvalifisering!K26="Kvalifisert",Leverandører!C24,"")</f>
        <v/>
      </c>
      <c r="D24" s="205"/>
      <c r="E24" s="205"/>
      <c r="F24" s="205" t="str">
        <f t="shared" si="4"/>
        <v/>
      </c>
      <c r="G24" s="284" t="str">
        <f t="shared" si="0"/>
        <v/>
      </c>
      <c r="H24" s="269">
        <v>20</v>
      </c>
      <c r="I24" s="288" t="str">
        <f t="shared" si="1"/>
        <v/>
      </c>
      <c r="J24" s="288" t="str">
        <f t="shared" si="2"/>
        <v/>
      </c>
      <c r="K24" s="283" t="e">
        <f t="shared" si="3"/>
        <v>#VALUE!</v>
      </c>
      <c r="N24" s="299" t="str">
        <f t="shared" si="5"/>
        <v/>
      </c>
    </row>
    <row r="25" spans="1:14" s="43" customFormat="1" ht="18.75" customHeight="1" thickBot="1" x14ac:dyDescent="0.3">
      <c r="A25" s="42"/>
      <c r="B25" s="206" t="str">
        <f>IF(C25&lt;&gt;"",20,"")</f>
        <v/>
      </c>
      <c r="C25" s="207" t="str">
        <f>IF(Kvalifisering!K27="Kvalifisert",Leverandører!C25,"")</f>
        <v/>
      </c>
      <c r="D25" s="208"/>
      <c r="E25" s="208"/>
      <c r="F25" s="208" t="str">
        <f t="shared" si="4"/>
        <v/>
      </c>
      <c r="G25" s="285" t="str">
        <f t="shared" si="0"/>
        <v/>
      </c>
      <c r="H25" s="268">
        <v>21</v>
      </c>
      <c r="I25" s="288" t="str">
        <f t="shared" si="1"/>
        <v/>
      </c>
      <c r="J25" s="288" t="str">
        <f t="shared" si="2"/>
        <v/>
      </c>
      <c r="K25" s="283" t="e">
        <f t="shared" si="3"/>
        <v>#VALUE!</v>
      </c>
      <c r="N25" s="299" t="str">
        <f t="shared" si="5"/>
        <v/>
      </c>
    </row>
    <row r="26" spans="1:14" x14ac:dyDescent="0.25">
      <c r="A26" s="16"/>
      <c r="B26" s="17"/>
      <c r="C26" s="99"/>
      <c r="D26" s="99"/>
      <c r="E26" s="99"/>
      <c r="F26" s="99"/>
      <c r="G26" s="16"/>
      <c r="H26" s="16"/>
    </row>
    <row r="27" spans="1:14" x14ac:dyDescent="0.25">
      <c r="A27" s="16"/>
    </row>
  </sheetData>
  <sheetProtection algorithmName="SHA-512" hashValue="02qnUFEWqJX3t3NKiWab70+bUevomDEtbVZK1++sKuXWDpSBAodiymQt2QPuRQedJOTAS+BYloefGTeGEkRmGQ==" saltValue="ZPRiZskY1wdTjrWo8sWyEQ==" spinCount="100000" sheet="1" objects="1" scenarios="1"/>
  <mergeCells count="4">
    <mergeCell ref="B1:G1"/>
    <mergeCell ref="B2:G2"/>
    <mergeCell ref="B3:F3"/>
    <mergeCell ref="B4:D4"/>
  </mergeCells>
  <phoneticPr fontId="3" type="noConversion"/>
  <conditionalFormatting sqref="G6:G25">
    <cfRule type="cellIs" dxfId="8" priority="32" stopIfTrue="1" operator="equal">
      <formula>$I$3</formula>
    </cfRule>
  </conditionalFormatting>
  <conditionalFormatting sqref="N6:N25">
    <cfRule type="cellIs" dxfId="7" priority="1" operator="equal">
      <formula>1</formula>
    </cfRule>
  </conditionalFormatting>
  <pageMargins left="0.78740157480314965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>
    <oddHeader>&amp;CHøyeste verdi v4.0</oddHeader>
    <oddFooter>&amp;CCopyright 2012, NHO Service</oddFooter>
  </headerFooter>
  <ignoredErrors>
    <ignoredError sqref="F6 F7:F2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Option Button 2">
              <controlPr locked="0" defaultSize="0" autoFill="0" autoLine="0" autoPict="0">
                <anchor moveWithCells="1">
                  <from>
                    <xdr:col>4</xdr:col>
                    <xdr:colOff>213360</xdr:colOff>
                    <xdr:row>3</xdr:row>
                    <xdr:rowOff>30480</xdr:rowOff>
                  </from>
                  <to>
                    <xdr:col>5</xdr:col>
                    <xdr:colOff>60960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Option Button 3">
              <controlPr locked="0" defaultSize="0" autoFill="0" autoLine="0" autoPict="0">
                <anchor moveWithCells="1">
                  <from>
                    <xdr:col>5</xdr:col>
                    <xdr:colOff>213360</xdr:colOff>
                    <xdr:row>3</xdr:row>
                    <xdr:rowOff>30480</xdr:rowOff>
                  </from>
                  <to>
                    <xdr:col>6</xdr:col>
                    <xdr:colOff>60960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Option Button 4">
              <controlPr locked="0" defaultSize="0" autoFill="0" autoLine="0" autoPict="0">
                <anchor moveWithCells="1">
                  <from>
                    <xdr:col>6</xdr:col>
                    <xdr:colOff>213360</xdr:colOff>
                    <xdr:row>3</xdr:row>
                    <xdr:rowOff>30480</xdr:rowOff>
                  </from>
                  <to>
                    <xdr:col>13</xdr:col>
                    <xdr:colOff>60960</xdr:colOff>
                    <xdr:row>3</xdr:row>
                    <xdr:rowOff>251460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  <pageSetUpPr fitToPage="1"/>
  </sheetPr>
  <dimension ref="A1:L28"/>
  <sheetViews>
    <sheetView showGridLines="0" zoomScaleNormal="100" zoomScalePageLayoutView="150" workbookViewId="0">
      <selection activeCell="A4" sqref="A4"/>
    </sheetView>
  </sheetViews>
  <sheetFormatPr baseColWidth="10" defaultRowHeight="13.2" x14ac:dyDescent="0.25"/>
  <cols>
    <col min="1" max="1" width="3.88671875" customWidth="1"/>
    <col min="2" max="2" width="12.6640625" customWidth="1"/>
    <col min="3" max="3" width="39.88671875" customWidth="1"/>
    <col min="4" max="5" width="15.33203125" customWidth="1"/>
    <col min="6" max="7" width="12.6640625" style="2" hidden="1" customWidth="1"/>
    <col min="8" max="8" width="12.6640625" style="2" customWidth="1"/>
    <col min="9" max="11" width="11.44140625" hidden="1" customWidth="1"/>
    <col min="12" max="12" width="5.44140625" customWidth="1"/>
  </cols>
  <sheetData>
    <row r="1" spans="1:12" ht="62.25" customHeight="1" thickBot="1" x14ac:dyDescent="0.3">
      <c r="A1" s="16"/>
      <c r="B1" s="404" t="str">
        <f>HLOOKUP(Tildeling!$H$7,Tekst,Tildeling!$H$28)</f>
        <v>Oppsummering</v>
      </c>
      <c r="C1" s="405"/>
      <c r="D1" s="405"/>
      <c r="E1" s="405"/>
      <c r="F1" s="405"/>
      <c r="G1" s="405"/>
      <c r="H1" s="406"/>
      <c r="I1" s="16"/>
      <c r="J1" s="16"/>
    </row>
    <row r="2" spans="1:12" ht="18" thickBot="1" x14ac:dyDescent="0.35">
      <c r="A2" s="16"/>
      <c r="B2" s="383" t="str">
        <f>IF(Leverandører!D2&lt;&gt;"",Navn,"")</f>
        <v/>
      </c>
      <c r="C2" s="384"/>
      <c r="D2" s="384"/>
      <c r="E2" s="384"/>
      <c r="F2" s="384"/>
      <c r="G2" s="384"/>
      <c r="H2" s="385"/>
      <c r="I2" s="16"/>
      <c r="J2" s="16"/>
    </row>
    <row r="3" spans="1:12" ht="27" customHeight="1" thickBot="1" x14ac:dyDescent="0.3">
      <c r="A3" s="16"/>
      <c r="B3" s="488" t="str">
        <f>HLOOKUP(Tildeling!$H$7,Tekst,Tildeling!$H$29)</f>
        <v>Oppsummering av tilbudene med beregning av tilbud som gir høyeste verdi.</v>
      </c>
      <c r="C3" s="489"/>
      <c r="D3" s="489"/>
      <c r="E3" s="489"/>
      <c r="F3" s="489"/>
      <c r="G3" s="489"/>
      <c r="H3" s="490"/>
      <c r="I3" s="16"/>
      <c r="J3" s="16"/>
    </row>
    <row r="4" spans="1:12" ht="17.25" customHeight="1" thickBot="1" x14ac:dyDescent="0.3">
      <c r="A4" s="16"/>
      <c r="B4" s="491" t="s">
        <v>50</v>
      </c>
      <c r="C4" s="492"/>
      <c r="D4" s="168">
        <f>Tildeling!E4</f>
        <v>0</v>
      </c>
      <c r="E4" s="168">
        <f>Tildeling!E5</f>
        <v>0</v>
      </c>
      <c r="F4" s="168">
        <f>Tildeling!E6</f>
        <v>0</v>
      </c>
      <c r="G4" s="168">
        <f>Tildeling!E7</f>
        <v>0</v>
      </c>
      <c r="H4" s="149">
        <f>SUM(D4:G4)</f>
        <v>0</v>
      </c>
      <c r="I4" s="16"/>
      <c r="J4" s="115" t="s">
        <v>52</v>
      </c>
      <c r="K4" s="116">
        <f>MAX(H6:H25)</f>
        <v>0</v>
      </c>
    </row>
    <row r="5" spans="1:12" ht="34.5" customHeight="1" x14ac:dyDescent="0.25">
      <c r="A5" s="16"/>
      <c r="B5" s="118" t="str">
        <f>HLOOKUP(Tildeling!$H$7,Tekst,Tildeling!$H$25)</f>
        <v>Nr.</v>
      </c>
      <c r="C5" s="119" t="str">
        <f>HLOOKUP(Tildeling!$H$7,Tekst,Tildeling!$H$26)</f>
        <v>Firmanavn</v>
      </c>
      <c r="D5" s="113" t="str">
        <f>HLOOKUP(Tildeling!$H$7,Tekst,Tildeling!$H$22)</f>
        <v>Pris</v>
      </c>
      <c r="E5" s="34" t="s">
        <v>207</v>
      </c>
      <c r="F5" s="148" t="s">
        <v>51</v>
      </c>
      <c r="G5" s="35" t="s">
        <v>49</v>
      </c>
      <c r="H5" s="120" t="str">
        <f>HLOOKUP(Tildeling!$H$7,Tekst,Tildeling!$H$31)</f>
        <v>Totalpoeng</v>
      </c>
      <c r="I5" s="16"/>
      <c r="J5" s="486" t="s">
        <v>53</v>
      </c>
      <c r="K5" s="487"/>
    </row>
    <row r="6" spans="1:12" ht="18" customHeight="1" x14ac:dyDescent="0.25">
      <c r="A6" s="16"/>
      <c r="B6" s="131">
        <v>1</v>
      </c>
      <c r="C6" s="210" t="str">
        <f>IF(Pris!C6&lt;&gt;"",Pris!C6,"")</f>
        <v/>
      </c>
      <c r="D6" s="286" t="str">
        <f>IF(C6&lt;&gt;"",Pris!G6,"")</f>
        <v/>
      </c>
      <c r="E6" s="291" t="str">
        <f>IF(C6&lt;&gt;"",Evaluering!F69,"")</f>
        <v/>
      </c>
      <c r="F6" s="292" t="str">
        <f>IF(C6&lt;&gt;"",Evaluering!F71,"")</f>
        <v/>
      </c>
      <c r="G6" s="293" t="str">
        <f>IF(C6&lt;&gt;"",Evaluering!#REF!,"")</f>
        <v/>
      </c>
      <c r="H6" s="294" t="str">
        <f t="shared" ref="H6:H25" si="0">IF(C6&lt;&gt;"",SUM(D6:F6),"")</f>
        <v/>
      </c>
      <c r="I6" s="273"/>
      <c r="J6" s="36" t="s">
        <v>2</v>
      </c>
      <c r="K6" s="37">
        <f>MAX(D6:D25)</f>
        <v>0</v>
      </c>
      <c r="L6" s="300" t="str">
        <f>IF(C6&lt;&gt;"",_xlfn.RANK.EQ(H6,$H$6:$H$25),"")</f>
        <v/>
      </c>
    </row>
    <row r="7" spans="1:12" ht="18" customHeight="1" x14ac:dyDescent="0.25">
      <c r="A7" s="16"/>
      <c r="B7" s="131">
        <v>2</v>
      </c>
      <c r="C7" s="210" t="str">
        <f>IF(Pris!C7&lt;&gt;"",Pris!C7,"")</f>
        <v/>
      </c>
      <c r="D7" s="286" t="str">
        <f>IF(C7&lt;&gt;"",Pris!G7,"")</f>
        <v/>
      </c>
      <c r="E7" s="291" t="str">
        <f>IF(C7&lt;&gt;"",Evaluering!G69,"")</f>
        <v/>
      </c>
      <c r="F7" s="292" t="str">
        <f>IF(C7&lt;&gt;"",Evaluering!G$71,"")</f>
        <v/>
      </c>
      <c r="G7" s="293" t="str">
        <f>IF(C7&lt;&gt;"",Evaluering!#REF!,"")</f>
        <v/>
      </c>
      <c r="H7" s="294" t="str">
        <f t="shared" si="0"/>
        <v/>
      </c>
      <c r="I7" s="215"/>
      <c r="J7" s="114" t="s">
        <v>207</v>
      </c>
      <c r="K7" s="37">
        <f>MAX(E6:E25)</f>
        <v>0</v>
      </c>
      <c r="L7" s="300" t="str">
        <f t="shared" ref="L7:L25" si="1">IF(C7&lt;&gt;"",_xlfn.RANK.EQ(H7,$H$6:$H$25),"")</f>
        <v/>
      </c>
    </row>
    <row r="8" spans="1:12" ht="18" customHeight="1" x14ac:dyDescent="0.25">
      <c r="A8" s="16"/>
      <c r="B8" s="131">
        <v>3</v>
      </c>
      <c r="C8" s="210" t="str">
        <f>IF(Pris!C8&lt;&gt;"",Pris!C8,"")</f>
        <v/>
      </c>
      <c r="D8" s="286" t="str">
        <f>IF(C8&lt;&gt;"",Pris!G8,"")</f>
        <v/>
      </c>
      <c r="E8" s="291" t="str">
        <f>IF(C8&lt;&gt;"",Evaluering!H$69,"")</f>
        <v/>
      </c>
      <c r="F8" s="292" t="str">
        <f>IF(C8&lt;&gt;"",Evaluering!H$71,"")</f>
        <v/>
      </c>
      <c r="G8" s="293" t="str">
        <f>IF(C8&lt;&gt;"",Evaluering!#REF!,"")</f>
        <v/>
      </c>
      <c r="H8" s="294" t="str">
        <f t="shared" si="0"/>
        <v/>
      </c>
      <c r="I8" s="273"/>
      <c r="J8" s="117" t="s">
        <v>51</v>
      </c>
      <c r="K8" s="38">
        <f>MAX(F6:F25)</f>
        <v>0</v>
      </c>
      <c r="L8" s="300" t="str">
        <f t="shared" si="1"/>
        <v/>
      </c>
    </row>
    <row r="9" spans="1:12" ht="18" customHeight="1" x14ac:dyDescent="0.25">
      <c r="A9" s="16"/>
      <c r="B9" s="131">
        <v>4</v>
      </c>
      <c r="C9" s="210" t="str">
        <f>IF(Pris!C9&lt;&gt;"",Pris!C9,"")</f>
        <v/>
      </c>
      <c r="D9" s="286" t="str">
        <f>IF(C9&lt;&gt;"",Pris!G9,"")</f>
        <v/>
      </c>
      <c r="E9" s="291" t="str">
        <f>IF(C9&lt;&gt;"",Evaluering!I$69,"")</f>
        <v/>
      </c>
      <c r="F9" s="292" t="str">
        <f>IF(C9&lt;&gt;"",Evaluering!I$71,"")</f>
        <v/>
      </c>
      <c r="G9" s="293" t="str">
        <f>IF(C9&lt;&gt;"",Evaluering!#REF!,"")</f>
        <v/>
      </c>
      <c r="H9" s="294" t="str">
        <f t="shared" si="0"/>
        <v/>
      </c>
      <c r="I9" s="219"/>
      <c r="L9" s="300" t="str">
        <f t="shared" si="1"/>
        <v/>
      </c>
    </row>
    <row r="10" spans="1:12" ht="18" customHeight="1" x14ac:dyDescent="0.25">
      <c r="A10" s="16"/>
      <c r="B10" s="131">
        <v>5</v>
      </c>
      <c r="C10" s="210" t="str">
        <f>IF(Pris!C10&lt;&gt;"",Pris!C10,"")</f>
        <v/>
      </c>
      <c r="D10" s="286" t="str">
        <f>IF(C10&lt;&gt;"",Pris!G10,"")</f>
        <v/>
      </c>
      <c r="E10" s="291" t="str">
        <f>IF(C10&lt;&gt;"",Evaluering!J$69,"")</f>
        <v/>
      </c>
      <c r="F10" s="292" t="str">
        <f>IF(C10&lt;&gt;"",Evaluering!J$71,"")</f>
        <v/>
      </c>
      <c r="G10" s="293" t="str">
        <f>IF(C10&lt;&gt;"",Evaluering!#REF!,"")</f>
        <v/>
      </c>
      <c r="H10" s="294" t="str">
        <f t="shared" si="0"/>
        <v/>
      </c>
      <c r="I10" s="273"/>
      <c r="J10" s="16"/>
      <c r="L10" s="300" t="str">
        <f t="shared" si="1"/>
        <v/>
      </c>
    </row>
    <row r="11" spans="1:12" ht="18" customHeight="1" x14ac:dyDescent="0.25">
      <c r="A11" s="16"/>
      <c r="B11" s="131">
        <v>6</v>
      </c>
      <c r="C11" s="210" t="str">
        <f>IF(Pris!C11&lt;&gt;"",Pris!C11,"")</f>
        <v/>
      </c>
      <c r="D11" s="286" t="str">
        <f>IF(C11&lt;&gt;"",Pris!G11,"")</f>
        <v/>
      </c>
      <c r="E11" s="291" t="str">
        <f>IF(C11&lt;&gt;"",Evaluering!K$69,"")</f>
        <v/>
      </c>
      <c r="F11" s="292" t="str">
        <f>IF(C11&lt;&gt;"",Evaluering!K$71,"")</f>
        <v/>
      </c>
      <c r="G11" s="293" t="str">
        <f>IF(C11&lt;&gt;"",Evaluering!#REF!,"")</f>
        <v/>
      </c>
      <c r="H11" s="294" t="str">
        <f t="shared" si="0"/>
        <v/>
      </c>
      <c r="I11" s="273"/>
      <c r="J11" s="16"/>
      <c r="L11" s="300" t="str">
        <f>IF(C11&lt;&gt;"",_xlfn.RANK.EQ(H11,$H$6:$H$25),"")</f>
        <v/>
      </c>
    </row>
    <row r="12" spans="1:12" ht="18" customHeight="1" x14ac:dyDescent="0.25">
      <c r="A12" s="16"/>
      <c r="B12" s="131">
        <v>7</v>
      </c>
      <c r="C12" s="210" t="str">
        <f>IF(Pris!C12&lt;&gt;"",Pris!C12,"")</f>
        <v/>
      </c>
      <c r="D12" s="286" t="str">
        <f>IF(C12&lt;&gt;"",Pris!G12,"")</f>
        <v/>
      </c>
      <c r="E12" s="291" t="str">
        <f>IF(C12&lt;&gt;"",Evaluering!L$69,"")</f>
        <v/>
      </c>
      <c r="F12" s="292" t="str">
        <f>IF(C12&lt;&gt;"",Evaluering!L$71,"")</f>
        <v/>
      </c>
      <c r="G12" s="293" t="str">
        <f>IF(C12&lt;&gt;"",Evaluering!#REF!,"")</f>
        <v/>
      </c>
      <c r="H12" s="294" t="str">
        <f t="shared" si="0"/>
        <v/>
      </c>
      <c r="I12" s="273"/>
      <c r="J12" s="16"/>
      <c r="L12" s="300" t="str">
        <f t="shared" si="1"/>
        <v/>
      </c>
    </row>
    <row r="13" spans="1:12" ht="18" customHeight="1" x14ac:dyDescent="0.25">
      <c r="A13" s="16"/>
      <c r="B13" s="131">
        <v>8</v>
      </c>
      <c r="C13" s="210" t="str">
        <f>IF(Pris!C13&lt;&gt;"",Pris!C13,"")</f>
        <v/>
      </c>
      <c r="D13" s="286" t="str">
        <f>IF(C13&lt;&gt;"",Pris!G13,"")</f>
        <v/>
      </c>
      <c r="E13" s="291" t="str">
        <f>IF(C13&lt;&gt;"",Evaluering!M$69,"")</f>
        <v/>
      </c>
      <c r="F13" s="292" t="str">
        <f>IF(C13&lt;&gt;"",Evaluering!M$71,"")</f>
        <v/>
      </c>
      <c r="G13" s="293" t="str">
        <f>IF(C13&lt;&gt;"",Evaluering!#REF!,"")</f>
        <v/>
      </c>
      <c r="H13" s="294" t="str">
        <f t="shared" si="0"/>
        <v/>
      </c>
      <c r="I13" s="273"/>
      <c r="J13" s="16"/>
      <c r="L13" s="300" t="str">
        <f t="shared" si="1"/>
        <v/>
      </c>
    </row>
    <row r="14" spans="1:12" ht="18" customHeight="1" x14ac:dyDescent="0.25">
      <c r="A14" s="16"/>
      <c r="B14" s="131">
        <v>9</v>
      </c>
      <c r="C14" s="210" t="str">
        <f>IF(Pris!C14&lt;&gt;"",Pris!C14,"")</f>
        <v/>
      </c>
      <c r="D14" s="286" t="str">
        <f>IF(C14&lt;&gt;"",Pris!G14,"")</f>
        <v/>
      </c>
      <c r="E14" s="291" t="str">
        <f>IF(C14&lt;&gt;"",Evaluering!N$69,"")</f>
        <v/>
      </c>
      <c r="F14" s="292" t="str">
        <f>IF(C14&lt;&gt;"",Evaluering!N$71,"")</f>
        <v/>
      </c>
      <c r="G14" s="293" t="str">
        <f>IF(C14&lt;&gt;"",Evaluering!#REF!,"")</f>
        <v/>
      </c>
      <c r="H14" s="294" t="str">
        <f t="shared" si="0"/>
        <v/>
      </c>
      <c r="I14" s="273"/>
      <c r="J14" s="16"/>
      <c r="L14" s="300" t="str">
        <f t="shared" si="1"/>
        <v/>
      </c>
    </row>
    <row r="15" spans="1:12" ht="18" customHeight="1" x14ac:dyDescent="0.25">
      <c r="A15" s="16"/>
      <c r="B15" s="131">
        <v>10</v>
      </c>
      <c r="C15" s="210" t="str">
        <f>IF(Pris!C15&lt;&gt;"",Pris!C15,"")</f>
        <v/>
      </c>
      <c r="D15" s="286" t="str">
        <f>IF(C15&lt;&gt;"",Pris!G15,"")</f>
        <v/>
      </c>
      <c r="E15" s="291" t="str">
        <f>IF(C15&lt;&gt;"",Evaluering!O$69,"")</f>
        <v/>
      </c>
      <c r="F15" s="292" t="str">
        <f>IF(C15&lt;&gt;"",Evaluering!O$71,"")</f>
        <v/>
      </c>
      <c r="G15" s="293" t="str">
        <f>IF(C15&lt;&gt;"",Evaluering!#REF!,"")</f>
        <v/>
      </c>
      <c r="H15" s="294" t="str">
        <f t="shared" si="0"/>
        <v/>
      </c>
      <c r="I15" s="273"/>
      <c r="J15" s="16"/>
      <c r="L15" s="300" t="str">
        <f t="shared" si="1"/>
        <v/>
      </c>
    </row>
    <row r="16" spans="1:12" ht="18" customHeight="1" x14ac:dyDescent="0.25">
      <c r="A16" s="16"/>
      <c r="B16" s="131">
        <v>11</v>
      </c>
      <c r="C16" s="210" t="str">
        <f>IF(Pris!C16&lt;&gt;"",Pris!C16,"")</f>
        <v/>
      </c>
      <c r="D16" s="286" t="str">
        <f>IF(C16&lt;&gt;"",Pris!G16,"")</f>
        <v/>
      </c>
      <c r="E16" s="291" t="str">
        <f>IF(C16&lt;&gt;"",Evaluering!P$69,"")</f>
        <v/>
      </c>
      <c r="F16" s="292" t="str">
        <f>IF(C16&lt;&gt;"",Evaluering!P$71,"")</f>
        <v/>
      </c>
      <c r="G16" s="293" t="str">
        <f>IF(C16&lt;&gt;"",Evaluering!#REF!,"")</f>
        <v/>
      </c>
      <c r="H16" s="294" t="str">
        <f t="shared" si="0"/>
        <v/>
      </c>
      <c r="I16" s="273"/>
      <c r="J16" s="16"/>
      <c r="L16" s="300" t="str">
        <f t="shared" si="1"/>
        <v/>
      </c>
    </row>
    <row r="17" spans="1:12" ht="18" customHeight="1" x14ac:dyDescent="0.25">
      <c r="A17" s="16"/>
      <c r="B17" s="131">
        <v>12</v>
      </c>
      <c r="C17" s="210" t="str">
        <f>IF(Pris!C17&lt;&gt;"",Pris!C17,"")</f>
        <v/>
      </c>
      <c r="D17" s="286" t="str">
        <f>IF(C17&lt;&gt;"",Pris!G17,"")</f>
        <v/>
      </c>
      <c r="E17" s="291" t="str">
        <f>IF(C17&lt;&gt;"",Evaluering!Q$69,"")</f>
        <v/>
      </c>
      <c r="F17" s="292" t="str">
        <f>IF(C17&lt;&gt;"",Evaluering!Q$71,"")</f>
        <v/>
      </c>
      <c r="G17" s="293" t="str">
        <f>IF(C17&lt;&gt;"",Evaluering!#REF!,"")</f>
        <v/>
      </c>
      <c r="H17" s="294" t="str">
        <f t="shared" si="0"/>
        <v/>
      </c>
      <c r="I17" s="273"/>
      <c r="J17" s="16"/>
      <c r="L17" s="300" t="str">
        <f t="shared" si="1"/>
        <v/>
      </c>
    </row>
    <row r="18" spans="1:12" ht="18" customHeight="1" x14ac:dyDescent="0.25">
      <c r="A18" s="16"/>
      <c r="B18" s="131">
        <v>13</v>
      </c>
      <c r="C18" s="210" t="str">
        <f>IF(Pris!C18&lt;&gt;"",Pris!C18,"")</f>
        <v/>
      </c>
      <c r="D18" s="286" t="str">
        <f>IF(C18&lt;&gt;"",Pris!G18,"")</f>
        <v/>
      </c>
      <c r="E18" s="291" t="str">
        <f>IF(C18&lt;&gt;"",Evaluering!R$69,"")</f>
        <v/>
      </c>
      <c r="F18" s="292" t="str">
        <f>IF(C18&lt;&gt;"",Evaluering!R$71,"")</f>
        <v/>
      </c>
      <c r="G18" s="293" t="str">
        <f>IF(C18&lt;&gt;"",Evaluering!#REF!,"")</f>
        <v/>
      </c>
      <c r="H18" s="294" t="str">
        <f t="shared" si="0"/>
        <v/>
      </c>
      <c r="I18" s="273"/>
      <c r="J18" s="16"/>
      <c r="L18" s="300" t="str">
        <f t="shared" si="1"/>
        <v/>
      </c>
    </row>
    <row r="19" spans="1:12" ht="18" customHeight="1" x14ac:dyDescent="0.25">
      <c r="A19" s="16"/>
      <c r="B19" s="131">
        <v>14</v>
      </c>
      <c r="C19" s="210" t="str">
        <f>IF(Pris!C19&lt;&gt;"",Pris!C19,"")</f>
        <v/>
      </c>
      <c r="D19" s="286" t="str">
        <f>IF(C19&lt;&gt;"",Pris!G19,"")</f>
        <v/>
      </c>
      <c r="E19" s="291" t="str">
        <f>IF(C19&lt;&gt;"",Evaluering!S$69,"")</f>
        <v/>
      </c>
      <c r="F19" s="292" t="str">
        <f>IF(C19&lt;&gt;"",Evaluering!S$71,"")</f>
        <v/>
      </c>
      <c r="G19" s="293" t="str">
        <f>IF(C19&lt;&gt;"",Evaluering!#REF!,"")</f>
        <v/>
      </c>
      <c r="H19" s="294" t="str">
        <f t="shared" si="0"/>
        <v/>
      </c>
      <c r="I19" s="273"/>
      <c r="J19" s="16"/>
      <c r="L19" s="300" t="str">
        <f t="shared" si="1"/>
        <v/>
      </c>
    </row>
    <row r="20" spans="1:12" ht="18" customHeight="1" x14ac:dyDescent="0.25">
      <c r="A20" s="16"/>
      <c r="B20" s="131">
        <v>15</v>
      </c>
      <c r="C20" s="210" t="str">
        <f>IF(Pris!C20&lt;&gt;"",Pris!C20,"")</f>
        <v/>
      </c>
      <c r="D20" s="286" t="str">
        <f>IF(C20&lt;&gt;"",Pris!G20,"")</f>
        <v/>
      </c>
      <c r="E20" s="291" t="str">
        <f>IF(C20&lt;&gt;"",Evaluering!T$69,"")</f>
        <v/>
      </c>
      <c r="F20" s="292" t="str">
        <f>IF(C20&lt;&gt;"",Evaluering!T$71,"")</f>
        <v/>
      </c>
      <c r="G20" s="293" t="str">
        <f>IF(C20&lt;&gt;"",Evaluering!#REF!,"")</f>
        <v/>
      </c>
      <c r="H20" s="294" t="str">
        <f t="shared" si="0"/>
        <v/>
      </c>
      <c r="I20" s="273"/>
      <c r="J20" s="16"/>
      <c r="L20" s="300" t="str">
        <f t="shared" si="1"/>
        <v/>
      </c>
    </row>
    <row r="21" spans="1:12" ht="18" customHeight="1" x14ac:dyDescent="0.25">
      <c r="A21" s="16"/>
      <c r="B21" s="131">
        <v>16</v>
      </c>
      <c r="C21" s="210" t="str">
        <f>IF(Pris!C21&lt;&gt;"",Pris!C21,"")</f>
        <v/>
      </c>
      <c r="D21" s="286" t="str">
        <f>IF(C21&lt;&gt;"",Pris!G21,"")</f>
        <v/>
      </c>
      <c r="E21" s="291" t="str">
        <f>IF(C21&lt;&gt;"",Evaluering!U$69,"")</f>
        <v/>
      </c>
      <c r="F21" s="292" t="str">
        <f>IF(C21&lt;&gt;"",Evaluering!U$71,"")</f>
        <v/>
      </c>
      <c r="G21" s="293" t="str">
        <f>IF(C21&lt;&gt;"",Evaluering!#REF!,"")</f>
        <v/>
      </c>
      <c r="H21" s="294" t="str">
        <f t="shared" si="0"/>
        <v/>
      </c>
      <c r="I21" s="273"/>
      <c r="J21" s="16"/>
      <c r="L21" s="300" t="str">
        <f t="shared" si="1"/>
        <v/>
      </c>
    </row>
    <row r="22" spans="1:12" ht="18" customHeight="1" x14ac:dyDescent="0.25">
      <c r="A22" s="16"/>
      <c r="B22" s="131">
        <v>17</v>
      </c>
      <c r="C22" s="210" t="str">
        <f>IF(Pris!C22&lt;&gt;"",Pris!C22,"")</f>
        <v/>
      </c>
      <c r="D22" s="286" t="str">
        <f>IF(C22&lt;&gt;"",Pris!G22,"")</f>
        <v/>
      </c>
      <c r="E22" s="291" t="str">
        <f>IF(C22&lt;&gt;"",Evaluering!V$69,"")</f>
        <v/>
      </c>
      <c r="F22" s="292" t="str">
        <f>IF(C22&lt;&gt;"",Evaluering!V$71,"")</f>
        <v/>
      </c>
      <c r="G22" s="293" t="str">
        <f>IF(C22&lt;&gt;"",Evaluering!#REF!,"")</f>
        <v/>
      </c>
      <c r="H22" s="294" t="str">
        <f t="shared" si="0"/>
        <v/>
      </c>
      <c r="I22" s="273"/>
      <c r="J22" s="16"/>
      <c r="L22" s="300" t="str">
        <f t="shared" si="1"/>
        <v/>
      </c>
    </row>
    <row r="23" spans="1:12" ht="18" customHeight="1" x14ac:dyDescent="0.25">
      <c r="A23" s="16"/>
      <c r="B23" s="131">
        <v>18</v>
      </c>
      <c r="C23" s="210" t="str">
        <f>IF(Pris!C23&lt;&gt;"",Pris!C23,"")</f>
        <v/>
      </c>
      <c r="D23" s="286" t="str">
        <f>IF(C23&lt;&gt;"",Pris!G23,"")</f>
        <v/>
      </c>
      <c r="E23" s="291" t="str">
        <f>IF(C23&lt;&gt;"",Evaluering!W$69,"")</f>
        <v/>
      </c>
      <c r="F23" s="292" t="str">
        <f>IF(C23&lt;&gt;"",Evaluering!W$71,"")</f>
        <v/>
      </c>
      <c r="G23" s="293" t="str">
        <f>IF(C23&lt;&gt;"",Evaluering!#REF!,"")</f>
        <v/>
      </c>
      <c r="H23" s="294" t="str">
        <f t="shared" si="0"/>
        <v/>
      </c>
      <c r="I23" s="273"/>
      <c r="J23" s="16"/>
      <c r="L23" s="300" t="str">
        <f t="shared" si="1"/>
        <v/>
      </c>
    </row>
    <row r="24" spans="1:12" ht="18" customHeight="1" x14ac:dyDescent="0.25">
      <c r="A24" s="16"/>
      <c r="B24" s="131">
        <v>19</v>
      </c>
      <c r="C24" s="210" t="str">
        <f>IF(Pris!C24&lt;&gt;"",Pris!C24,"")</f>
        <v/>
      </c>
      <c r="D24" s="286" t="str">
        <f>IF(C24&lt;&gt;"",Pris!G24,"")</f>
        <v/>
      </c>
      <c r="E24" s="291" t="str">
        <f>IF(C24&lt;&gt;"",Evaluering!X$69,"")</f>
        <v/>
      </c>
      <c r="F24" s="292" t="str">
        <f>IF(C24&lt;&gt;"",Evaluering!X$71,"")</f>
        <v/>
      </c>
      <c r="G24" s="293" t="str">
        <f>IF(C24&lt;&gt;"",Evaluering!#REF!,"")</f>
        <v/>
      </c>
      <c r="H24" s="294" t="str">
        <f t="shared" si="0"/>
        <v/>
      </c>
      <c r="I24" s="273"/>
      <c r="J24" s="16"/>
      <c r="L24" s="300" t="str">
        <f t="shared" si="1"/>
        <v/>
      </c>
    </row>
    <row r="25" spans="1:12" ht="18" customHeight="1" thickBot="1" x14ac:dyDescent="0.3">
      <c r="A25" s="16"/>
      <c r="B25" s="132">
        <v>20</v>
      </c>
      <c r="C25" s="211" t="str">
        <f>IF(Pris!C25&lt;&gt;"",Pris!C25,"")</f>
        <v/>
      </c>
      <c r="D25" s="287" t="str">
        <f>IF(C25&lt;&gt;"",Pris!G25,"")</f>
        <v/>
      </c>
      <c r="E25" s="295" t="str">
        <f>IF(C25&lt;&gt;"",Evaluering!Y$69,"")</f>
        <v/>
      </c>
      <c r="F25" s="296" t="str">
        <f>IF(C25&lt;&gt;"",Evaluering!Y$71,"")</f>
        <v/>
      </c>
      <c r="G25" s="297" t="str">
        <f>IF(C25&lt;&gt;"",Evaluering!#REF!,"")</f>
        <v/>
      </c>
      <c r="H25" s="298" t="str">
        <f t="shared" si="0"/>
        <v/>
      </c>
      <c r="I25" s="273"/>
      <c r="J25" s="16"/>
      <c r="L25" s="300" t="str">
        <f t="shared" si="1"/>
        <v/>
      </c>
    </row>
    <row r="26" spans="1:12" x14ac:dyDescent="0.25">
      <c r="A26" s="16"/>
      <c r="B26" s="16"/>
      <c r="C26" s="16"/>
      <c r="D26" s="16"/>
      <c r="E26" s="16"/>
      <c r="F26" s="17"/>
      <c r="G26" s="17"/>
      <c r="H26" s="17"/>
      <c r="I26" s="16"/>
      <c r="J26" s="16"/>
    </row>
    <row r="27" spans="1:12" x14ac:dyDescent="0.25">
      <c r="A27" s="16"/>
      <c r="B27" s="16"/>
      <c r="C27" s="16"/>
      <c r="D27" s="16"/>
      <c r="E27" s="16"/>
      <c r="F27" s="17"/>
      <c r="G27" s="17"/>
      <c r="H27" s="17"/>
      <c r="I27" s="16"/>
      <c r="J27" s="16"/>
    </row>
    <row r="28" spans="1:12" x14ac:dyDescent="0.25">
      <c r="A28" s="16"/>
      <c r="B28" s="16"/>
      <c r="C28" s="16"/>
      <c r="D28" s="16"/>
      <c r="E28" s="16"/>
      <c r="F28" s="17"/>
      <c r="G28" s="17"/>
      <c r="H28" s="17"/>
      <c r="I28" s="16"/>
      <c r="J28" s="16"/>
    </row>
  </sheetData>
  <sheetProtection algorithmName="SHA-512" hashValue="ROk2ScyRBfxjCeOyHZfu8PF6vBgn/JDxYyrnS4JyU3a8XcJbCjYo1lrdgm3/ZGXwXnXDAAG5QAh+Oc4urxTbIA==" saltValue="sAizLlcm+/b4h5u/4qRTeA==" spinCount="100000" sheet="1" objects="1" scenarios="1"/>
  <mergeCells count="5">
    <mergeCell ref="B1:H1"/>
    <mergeCell ref="J5:K5"/>
    <mergeCell ref="B3:H3"/>
    <mergeCell ref="B2:H2"/>
    <mergeCell ref="B4:C4"/>
  </mergeCells>
  <phoneticPr fontId="3" type="noConversion"/>
  <conditionalFormatting sqref="I6:I25">
    <cfRule type="cellIs" dxfId="6" priority="5" stopIfTrue="1" operator="equal">
      <formula>"Høyeste verdi"</formula>
    </cfRule>
  </conditionalFormatting>
  <conditionalFormatting sqref="G6:G25">
    <cfRule type="cellIs" dxfId="5" priority="27" stopIfTrue="1" operator="equal">
      <formula>#REF!</formula>
    </cfRule>
  </conditionalFormatting>
  <conditionalFormatting sqref="H6:H25">
    <cfRule type="cellIs" dxfId="4" priority="33" stopIfTrue="1" operator="equal">
      <formula>$K$4</formula>
    </cfRule>
  </conditionalFormatting>
  <conditionalFormatting sqref="F6:F25">
    <cfRule type="cellIs" dxfId="3" priority="34" stopIfTrue="1" operator="equal">
      <formula>$F$4</formula>
    </cfRule>
  </conditionalFormatting>
  <conditionalFormatting sqref="D6:D25">
    <cfRule type="cellIs" dxfId="2" priority="35" stopIfTrue="1" operator="equal">
      <formula>$D$4</formula>
    </cfRule>
  </conditionalFormatting>
  <conditionalFormatting sqref="E6:E25">
    <cfRule type="cellIs" dxfId="1" priority="36" stopIfTrue="1" operator="equal">
      <formula>$E$4</formula>
    </cfRule>
  </conditionalFormatting>
  <conditionalFormatting sqref="L6:L25">
    <cfRule type="cellIs" dxfId="0" priority="1" operator="equal">
      <formula>1</formula>
    </cfRule>
  </conditionalFormatting>
  <pageMargins left="0.78740157480314965" right="0.78740157480314965" top="0.98425196850393704" bottom="0.98425196850393704" header="0.51181102362204722" footer="0.51181102362204722"/>
  <pageSetup paperSize="9" scale="89" orientation="landscape" horizontalDpi="300" verticalDpi="300" r:id="rId1"/>
  <headerFooter alignWithMargins="0">
    <oddHeader>&amp;CHøyeste verdi v4.0</oddHeader>
    <oddFooter>&amp;CCopyright 2012, NHO Service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cd92dd-7d74-4918-8c11-98baf3d8368d">ARENA-265-521</_dlc_DocId>
    <_dlc_DocIdUrl xmlns="1fcd92dd-7d74-4918-8c11-98baf3d8368d">
      <Url>https://arenarom.nho.no/rom/nhoservice/_layouts/DocIdRedir.aspx?ID=ARENA-265-521</Url>
      <Description>ARENA-265-521</Description>
    </_dlc_DocIdUrl>
    <NHO_DocumentStatus xmlns="1fcd92dd-7d74-4918-8c11-98baf3d8368d">Under behandling</NHO_DocumentStatus>
    <c33924c3673147c88830f2707c1978bc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Tore Herseth Barlo</TermName>
          <TermId xmlns="http://schemas.microsoft.com/office/infopath/2007/PartnerControls">be2f0ac0-0cd9-491e-9be8-7db3044a3510</TermId>
        </TermInfo>
      </Terms>
    </c33924c3673147c88830f2707c1978bc>
    <TaxKeywordTaxHTField xmlns="1fcd92dd-7d74-4918-8c11-98baf3d8368d">
      <Terms xmlns="http://schemas.microsoft.com/office/infopath/2007/PartnerControls"/>
    </TaxKeywordTaxHTField>
    <ARENA_DocumentReference xmlns="1fcd92dd-7d74-4918-8c11-98baf3d8368d" xsi:nil="true"/>
    <ARENA_DocumentRecipient xmlns="1fcd92dd-7d74-4918-8c11-98baf3d8368d" xsi:nil="true"/>
    <NHO_DocumentDate xmlns="1fcd92dd-7d74-4918-8c11-98baf3d8368d" xsi:nil="true"/>
    <NHO_DocumentArchiveDate xmlns="1fcd92dd-7d74-4918-8c11-98baf3d8368d" xsi:nil="true"/>
    <TaxCatchAll xmlns="1fcd92dd-7d74-4918-8c11-98baf3d8368d">
      <Value>670</Value>
      <Value>518</Value>
    </TaxCatchAll>
    <p8a47c7619634ae9930087b62d76e394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NHO Service</TermName>
          <TermId xmlns="http://schemas.microsoft.com/office/infopath/2007/PartnerControls">3d82961d-057c-4fcd-aefd-d50330675a26</TermId>
        </TermInfo>
      </Terms>
    </p8a47c7619634ae9930087b62d76e394>
    <ARENA_DocumentSender xmlns="1fcd92dd-7d74-4918-8c11-98baf3d8368d" xsi:nil="true"/>
    <NHO_DocumentProperty xmlns="1fcd92dd-7d74-4918-8c11-98baf3d8368d">Internt</NHO_DocumentProperty>
    <crms_nhonr xmlns="1fcd92dd-7d74-4918-8c11-98baf3d836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 - ARENA-rom" ma:contentTypeID="0x0101002703D2AF657F4CC69F3B5766777647D700D06115F784074B5E809F7B2D63EA2F2B007CC8D3DE76A54263AD44A5AABF561F5E00B4F48389FE80FE4D8CE3C9568F68D2AF" ma:contentTypeVersion="50" ma:contentTypeDescription="Opprett et nytt dokument." ma:contentTypeScope="" ma:versionID="ab479d4dec3e854565dc8b06cb379f09">
  <xsd:schema xmlns:xsd="http://www.w3.org/2001/XMLSchema" xmlns:xs="http://www.w3.org/2001/XMLSchema" xmlns:p="http://schemas.microsoft.com/office/2006/metadata/properties" xmlns:ns2="1fcd92dd-7d74-4918-8c11-98baf3d8368d" targetNamespace="http://schemas.microsoft.com/office/2006/metadata/properties" ma:root="true" ma:fieldsID="a9b890b3aa2cbebc46ec210e2a9bc933" ns2:_="">
    <xsd:import namespace="1fcd92dd-7d74-4918-8c11-98baf3d8368d"/>
    <xsd:element name="properties">
      <xsd:complexType>
        <xsd:sequence>
          <xsd:element name="documentManagement">
            <xsd:complexType>
              <xsd:all>
                <xsd:element ref="ns2:NHO_DocumentStatus"/>
                <xsd:element ref="ns2:NHO_DocumentProperty"/>
                <xsd:element ref="ns2:NHO_DocumentDate" minOccurs="0"/>
                <xsd:element ref="ns2:NHO_DocumentArchiveDate" minOccurs="0"/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c33924c3673147c88830f2707c1978bc" minOccurs="0"/>
                <xsd:element ref="ns2:p8a47c7619634ae9930087b62d76e394" minOccurs="0"/>
                <xsd:element ref="ns2:ARENA_DocumentRecipient" minOccurs="0"/>
                <xsd:element ref="ns2:ARENA_DocumentSender" minOccurs="0"/>
                <xsd:element ref="ns2:crms_nhonr" minOccurs="0"/>
                <xsd:element ref="ns2:ARENA_DocumentReference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92dd-7d74-4918-8c11-98baf3d8368d" elementFormDefault="qualified">
    <xsd:import namespace="http://schemas.microsoft.com/office/2006/documentManagement/types"/>
    <xsd:import namespace="http://schemas.microsoft.com/office/infopath/2007/PartnerControls"/>
    <xsd:element name="NHO_DocumentStatus" ma:index="2" ma:displayName="Status" ma:default="Under behandling" ma:description="Status" ma:format="Dropdown" ma:internalName="NHO_DocumentStatus">
      <xsd:simpleType>
        <xsd:restriction base="dms:Choice">
          <xsd:enumeration value="Under behandling"/>
          <xsd:enumeration value="Til fordeling"/>
        </xsd:restriction>
      </xsd:simpleType>
    </xsd:element>
    <xsd:element name="NHO_DocumentProperty" ma:index="3" ma:displayName="Inn/ut/internt" ma:default="Internt" ma:description="Inn/ut/internt" ma:format="Dropdown" ma:internalName="NHO_DocumentProperty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4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NHO_DocumentArchiveDate" ma:index="5" nillable="true" ma:displayName="Arkivdato" ma:format="DateTime" ma:hidden="true" ma:internalName="NHO_DocumentArchiveDate">
      <xsd:simpleType>
        <xsd:restriction base="dms:DateTime"/>
      </xsd:simpleType>
    </xsd:element>
    <xsd:element name="_dlc_DocId" ma:index="11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12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4" nillable="true" ma:displayName="Taxonomy Catch All Column" ma:hidden="true" ma:list="{aa4cd1ed-27a5-4a02-b49a-9ce2141a4d7e}" ma:internalName="TaxCatchAll" ma:showField="CatchAllData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a4cd1ed-27a5-4a02-b49a-9ce2141a4d7e}" ma:internalName="TaxCatchAllLabel" ma:readOnly="true" ma:showField="CatchAllDataLabel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33924c3673147c88830f2707c1978bc" ma:index="17" nillable="true" ma:taxonomy="true" ma:internalName="c33924c3673147c88830f2707c1978bc" ma:taxonomyFieldName="NhoMmdCaseWorker" ma:displayName="Saksbehandler" ma:default="" ma:fieldId="{c33924c3-6731-47c8-8830-f2707c1978bc}" ma:sspId="23ae1762-dfb7-4954-b585-25db1d1094a4" ma:termSetId="bbd35930-3809-4f28-8ebd-605c947425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9" nillable="true" ma:taxonomy="true" ma:internalName="p8a47c7619634ae9930087b62d76e394" ma:taxonomyFieldName="NHO_OrganisationUnit" ma:displayName="Organisasjonsenhet" ma:fieldId="{98a47c76-1963-4ae9-9300-87b62d76e394}" ma:sspId="23ae1762-dfb7-4954-b585-25db1d1094a4" ma:termSetId="110110fd-e430-4d4e-8550-74127a1a53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cipient" ma:index="21" nillable="true" ma:displayName="Mottaker" ma:description="Mottaker" ma:internalName="ARENA_DocumentRecipient">
      <xsd:simpleType>
        <xsd:restriction base="dms:Text"/>
      </xsd:simpleType>
    </xsd:element>
    <xsd:element name="ARENA_DocumentSender" ma:index="22" nillable="true" ma:displayName="Avsender" ma:description="Avsender" ma:internalName="ARENA_DocumentSender">
      <xsd:simpleType>
        <xsd:restriction base="dms:Text"/>
      </xsd:simpleType>
    </xsd:element>
    <xsd:element name="crms_nhonr" ma:index="23" nillable="true" ma:displayName="NHO NR" ma:internalName="crms_nhonr">
      <xsd:simpleType>
        <xsd:restriction base="dms:Text"/>
      </xsd:simpleType>
    </xsd:element>
    <xsd:element name="ARENA_DocumentReference" ma:index="24" nillable="true" ma:displayName="Deres referanse" ma:description="Deres referanse" ma:internalName="ARENA_DocumentReference">
      <xsd:simpleType>
        <xsd:restriction base="dms:Text"/>
      </xsd:simpleType>
    </xsd:element>
    <xsd:element name="TaxKeywordTaxHTField" ma:index="25" nillable="true" ma:taxonomy="true" ma:internalName="TaxKeywordTaxHTField" ma:taxonomyFieldName="TaxKeyword" ma:displayName="Organisasjonsnøkkelord" ma:fieldId="{23f27201-bee3-471e-b2e7-b64fd8b7ca38}" ma:taxonomyMulti="true" ma:sspId="23ae1762-dfb7-4954-b585-25db1d1094a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bd9e53e-6585-4f50-95a9-cc115a295e47" ContentTypeId="0x0101002703D2AF657F4CC69F3B5766777647D700D06115F784074B5E809F7B2D63EA2F2B007CC8D3DE76A54263AD44A5AABF561F5E" PreviousValue="tru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B05499D-EC02-4AB8-B190-C5A9C9E8EA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0B30AA-6E40-4A61-9E8B-4DA44004B85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fcd92dd-7d74-4918-8c11-98baf3d8368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739F04-7DF2-40A5-972B-A8A64B1F1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d92dd-7d74-4918-8c11-98baf3d836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3D7618-4600-4FC2-808A-671DB10CA181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26C4163-CF6E-420F-A148-A0EDCA2EB39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5</vt:i4>
      </vt:variant>
    </vt:vector>
  </HeadingPairs>
  <TitlesOfParts>
    <vt:vector size="14" baseType="lpstr">
      <vt:lpstr>Start</vt:lpstr>
      <vt:lpstr>Prosedyre</vt:lpstr>
      <vt:lpstr>Leverandører</vt:lpstr>
      <vt:lpstr>Kravspec</vt:lpstr>
      <vt:lpstr>Kvalifisering</vt:lpstr>
      <vt:lpstr>Tildeling</vt:lpstr>
      <vt:lpstr>Evaluering</vt:lpstr>
      <vt:lpstr>Pris</vt:lpstr>
      <vt:lpstr>Oppsummering</vt:lpstr>
      <vt:lpstr>Emne</vt:lpstr>
      <vt:lpstr>Kategori</vt:lpstr>
      <vt:lpstr>Navn</vt:lpstr>
      <vt:lpstr>Tekst</vt:lpstr>
      <vt:lpstr>Tildeling</vt:lpstr>
    </vt:vector>
  </TitlesOfParts>
  <Company>SBL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Høyeste verdi</dc:title>
  <dc:creator>Tore Barlo</dc:creator>
  <cp:lastModifiedBy>Tore Herseth Barlo</cp:lastModifiedBy>
  <cp:lastPrinted>2012-03-21T09:06:12Z</cp:lastPrinted>
  <dcterms:created xsi:type="dcterms:W3CDTF">2005-06-29T06:48:35Z</dcterms:created>
  <dcterms:modified xsi:type="dcterms:W3CDTF">2021-10-29T10:21:20Z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ReviewCycleID">
    <vt:i4>81562316</vt:i4>
  </property>
  <property fmtid="{D5CDD505-2E9C-101B-9397-08002B2CF9AE}" pid="4" name="_EmailEntryID">
    <vt:lpwstr>000000009A1E181AE3D45E43AF1F290C330B22AA0700E90C61313879FD48A8452F148DCA286200000070AB77000069B9D833E241344FB9C924B2CE2E7DD700000016B5220000</vt:lpwstr>
  </property>
  <property fmtid="{D5CDD505-2E9C-101B-9397-08002B2CF9AE}" pid="5" name="ContentTypeId">
    <vt:lpwstr>0x0101002703D2AF657F4CC69F3B5766777647D700D06115F784074B5E809F7B2D63EA2F2B007CC8D3DE76A54263AD44A5AABF561F5E00B4F48389FE80FE4D8CE3C9568F68D2AF</vt:lpwstr>
  </property>
  <property fmtid="{D5CDD505-2E9C-101B-9397-08002B2CF9AE}" pid="6" name="NhoMmdCaseWorker">
    <vt:lpwstr>518;#Tore Herseth Barlo|be2f0ac0-0cd9-491e-9be8-7db3044a3510</vt:lpwstr>
  </property>
  <property fmtid="{D5CDD505-2E9C-101B-9397-08002B2CF9AE}" pid="7" name="NHO_OrganisationUnit">
    <vt:lpwstr>670;#NHO Service|3d82961d-057c-4fcd-aefd-d50330675a26</vt:lpwstr>
  </property>
  <property fmtid="{D5CDD505-2E9C-101B-9397-08002B2CF9AE}" pid="8" name="_dlc_DocIdItemGuid">
    <vt:lpwstr>647e448c-fc94-4ba5-a818-b6db1aa82ba5</vt:lpwstr>
  </property>
  <property fmtid="{D5CDD505-2E9C-101B-9397-08002B2CF9AE}" pid="9" name="TaxKeyword">
    <vt:lpwstr/>
  </property>
</Properties>
</file>